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Student data files\"/>
    </mc:Choice>
  </mc:AlternateContent>
  <xr:revisionPtr revIDLastSave="0" documentId="13_ncr:1_{C06855D5-2938-4C7D-B34B-6E636FBB4E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X5.1" sheetId="51" r:id="rId1"/>
    <sheet name="X5.2" sheetId="50" r:id="rId2"/>
    <sheet name="X5.3" sheetId="49" r:id="rId3"/>
    <sheet name="X5.4" sheetId="48" r:id="rId4"/>
    <sheet name="X5.5" sheetId="47" r:id="rId5"/>
    <sheet name="X5.6" sheetId="46" r:id="rId6"/>
    <sheet name="X5.7" sheetId="45" r:id="rId7"/>
    <sheet name="X5.8" sheetId="44" r:id="rId8"/>
    <sheet name="X5.9" sheetId="43" r:id="rId9"/>
    <sheet name="X5.10" sheetId="73" r:id="rId10"/>
    <sheet name="TU5.1" sheetId="80" r:id="rId11"/>
    <sheet name="TU5.2" sheetId="81" r:id="rId12"/>
    <sheet name="TU5.3" sheetId="82" r:id="rId13"/>
    <sheet name="TU5.4" sheetId="83" r:id="rId14"/>
    <sheet name="TU5.5" sheetId="84" r:id="rId15"/>
    <sheet name="TU5.6" sheetId="85" r:id="rId16"/>
    <sheet name="TU5.7" sheetId="86" r:id="rId17"/>
    <sheet name="TU5.8" sheetId="87" r:id="rId18"/>
    <sheet name="TU5.9" sheetId="8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88" l="1"/>
  <c r="C17" i="88"/>
  <c r="C10" i="88"/>
  <c r="C11" i="88" s="1"/>
  <c r="C10" i="87"/>
  <c r="C11" i="87" s="1"/>
  <c r="C13" i="87" s="1"/>
  <c r="C15" i="87" s="1"/>
  <c r="C18" i="86"/>
  <c r="C17" i="86"/>
  <c r="C10" i="86"/>
  <c r="C11" i="86" s="1"/>
  <c r="C18" i="85"/>
  <c r="C17" i="85"/>
  <c r="C10" i="85"/>
  <c r="C11" i="85" s="1"/>
  <c r="C18" i="84"/>
  <c r="C17" i="84"/>
  <c r="C10" i="84"/>
  <c r="C11" i="84" s="1"/>
  <c r="C18" i="83"/>
  <c r="C17" i="83"/>
  <c r="C10" i="83"/>
  <c r="C11" i="83" s="1"/>
  <c r="C13" i="49"/>
  <c r="D13" i="49"/>
  <c r="E13" i="49"/>
  <c r="B13" i="49"/>
  <c r="D23" i="88"/>
  <c r="D24" i="88"/>
  <c r="D21" i="88"/>
  <c r="D20" i="88"/>
  <c r="D18" i="88"/>
  <c r="D17" i="88"/>
  <c r="D11" i="88"/>
  <c r="D10" i="88"/>
  <c r="D15" i="87"/>
  <c r="D13" i="87"/>
  <c r="D24" i="86"/>
  <c r="D23" i="86"/>
  <c r="D21" i="86"/>
  <c r="D20" i="86"/>
  <c r="D18" i="86"/>
  <c r="D17" i="86"/>
  <c r="D11" i="86"/>
  <c r="D10" i="86"/>
  <c r="D24" i="85"/>
  <c r="D23" i="85"/>
  <c r="D20" i="85"/>
  <c r="D21" i="85"/>
  <c r="D18" i="85"/>
  <c r="D17" i="85"/>
  <c r="D11" i="85"/>
  <c r="D10" i="85"/>
  <c r="D23" i="84"/>
  <c r="D24" i="84"/>
  <c r="D21" i="84"/>
  <c r="D20" i="84"/>
  <c r="D18" i="84"/>
  <c r="D17" i="84"/>
  <c r="D11" i="84"/>
  <c r="D10" i="84"/>
  <c r="D24" i="83"/>
  <c r="D23" i="83"/>
  <c r="D21" i="83"/>
  <c r="D20" i="83"/>
  <c r="D18" i="83"/>
  <c r="D17" i="83"/>
  <c r="D11" i="83"/>
  <c r="D10" i="83"/>
  <c r="D23" i="82"/>
  <c r="D24" i="82"/>
  <c r="D21" i="82"/>
  <c r="D20" i="82"/>
  <c r="D17" i="82"/>
  <c r="D18" i="82"/>
  <c r="D11" i="82"/>
  <c r="D10" i="82"/>
  <c r="D23" i="81"/>
  <c r="D24" i="81"/>
  <c r="D21" i="81"/>
  <c r="D20" i="81"/>
  <c r="D18" i="81"/>
  <c r="D17" i="81"/>
  <c r="D11" i="81"/>
  <c r="D10" i="81"/>
  <c r="D24" i="80"/>
  <c r="D23" i="80"/>
  <c r="D21" i="80"/>
  <c r="D20" i="80"/>
  <c r="D18" i="80"/>
  <c r="D17" i="80"/>
  <c r="D11" i="80"/>
  <c r="D10" i="80"/>
  <c r="E16" i="73"/>
  <c r="E14" i="73"/>
  <c r="E11" i="73"/>
  <c r="E10" i="73"/>
  <c r="F17" i="43"/>
  <c r="F18" i="43"/>
  <c r="F15" i="43"/>
  <c r="F14" i="43"/>
  <c r="F12" i="43"/>
  <c r="F11" i="43"/>
  <c r="F8" i="43"/>
  <c r="F9" i="43"/>
  <c r="F4" i="43"/>
  <c r="F6" i="43"/>
  <c r="F5" i="43"/>
  <c r="D16" i="44"/>
  <c r="D14" i="44"/>
  <c r="D17" i="44"/>
  <c r="D15" i="44"/>
  <c r="D18" i="44"/>
  <c r="D12" i="44"/>
  <c r="I10" i="44"/>
  <c r="I12" i="44"/>
  <c r="I11" i="44"/>
  <c r="D15" i="45"/>
  <c r="D16" i="45"/>
  <c r="D13" i="45"/>
  <c r="D12" i="45"/>
  <c r="D8" i="45"/>
  <c r="D6" i="45"/>
  <c r="D20" i="46"/>
  <c r="D11" i="46"/>
  <c r="D6" i="46"/>
  <c r="D7" i="47"/>
  <c r="D5" i="47"/>
  <c r="D4" i="47"/>
  <c r="H15" i="48"/>
  <c r="H10" i="48"/>
  <c r="H11" i="48"/>
  <c r="H13" i="48"/>
  <c r="H12" i="48"/>
  <c r="H8" i="48"/>
  <c r="H7" i="48"/>
  <c r="I16" i="49"/>
  <c r="I15" i="49"/>
  <c r="I13" i="49"/>
  <c r="I11" i="49"/>
  <c r="I10" i="49"/>
  <c r="I5" i="49"/>
  <c r="I6" i="49"/>
  <c r="I4" i="49"/>
  <c r="I8" i="49"/>
  <c r="I7" i="49"/>
  <c r="H18" i="50"/>
  <c r="H17" i="50"/>
  <c r="H15" i="50"/>
  <c r="H14" i="50"/>
  <c r="H9" i="50"/>
  <c r="H7" i="50"/>
  <c r="H11" i="50"/>
  <c r="H8" i="50"/>
  <c r="H10" i="50"/>
  <c r="G16" i="51"/>
  <c r="G17" i="51"/>
  <c r="D19" i="51"/>
  <c r="D18" i="51"/>
  <c r="D17" i="51"/>
  <c r="D16" i="51"/>
  <c r="D15" i="51"/>
  <c r="D13" i="51"/>
  <c r="D12" i="51"/>
  <c r="D11" i="51"/>
  <c r="D10" i="51"/>
  <c r="D4" i="51"/>
  <c r="C21" i="88" l="1"/>
  <c r="C24" i="88" s="1"/>
  <c r="C20" i="88"/>
  <c r="C23" i="88" s="1"/>
  <c r="C21" i="86"/>
  <c r="C24" i="86" s="1"/>
  <c r="C20" i="86"/>
  <c r="C23" i="86" s="1"/>
  <c r="C21" i="85"/>
  <c r="C24" i="85" s="1"/>
  <c r="C20" i="85"/>
  <c r="C23" i="85" s="1"/>
  <c r="C21" i="84"/>
  <c r="C24" i="84" s="1"/>
  <c r="C20" i="84"/>
  <c r="C23" i="84" s="1"/>
  <c r="C21" i="83"/>
  <c r="C24" i="83" s="1"/>
  <c r="C20" i="83"/>
  <c r="C23" i="83" s="1"/>
  <c r="C18" i="82"/>
  <c r="C17" i="82"/>
  <c r="C10" i="82"/>
  <c r="C11" i="82" s="1"/>
  <c r="C18" i="81"/>
  <c r="C17" i="81"/>
  <c r="C10" i="81"/>
  <c r="C11" i="81" s="1"/>
  <c r="C18" i="80"/>
  <c r="C17" i="80"/>
  <c r="C10" i="80"/>
  <c r="C11" i="80" s="1"/>
  <c r="C21" i="82" l="1"/>
  <c r="C24" i="82" s="1"/>
  <c r="C20" i="82"/>
  <c r="C23" i="82" s="1"/>
  <c r="C21" i="81"/>
  <c r="C24" i="81" s="1"/>
  <c r="C20" i="81"/>
  <c r="C23" i="81" s="1"/>
  <c r="C21" i="80"/>
  <c r="C24" i="80" s="1"/>
  <c r="C20" i="80"/>
  <c r="C23" i="80" s="1"/>
  <c r="D10" i="73" l="1"/>
  <c r="D11" i="73" s="1"/>
  <c r="D14" i="73" s="1"/>
  <c r="D16" i="73" s="1"/>
  <c r="E6" i="43" l="1"/>
  <c r="H16" i="49"/>
  <c r="H15" i="49"/>
  <c r="G18" i="50"/>
  <c r="G17" i="50"/>
  <c r="F17" i="51"/>
  <c r="F16" i="51"/>
  <c r="G10" i="48" l="1"/>
  <c r="G11" i="48" s="1"/>
  <c r="E8" i="43"/>
  <c r="E5" i="43"/>
  <c r="E4" i="43"/>
  <c r="E12" i="43" s="1"/>
  <c r="H10" i="44"/>
  <c r="C14" i="44"/>
  <c r="C8" i="45"/>
  <c r="C12" i="44"/>
  <c r="C6" i="45"/>
  <c r="C11" i="46"/>
  <c r="C20" i="46" s="1"/>
  <c r="C6" i="46"/>
  <c r="C4" i="47"/>
  <c r="C5" i="47" s="1"/>
  <c r="C7" i="47" s="1"/>
  <c r="G12" i="48"/>
  <c r="G13" i="48" s="1"/>
  <c r="G7" i="48"/>
  <c r="G8" i="48" s="1"/>
  <c r="H5" i="49"/>
  <c r="H4" i="49"/>
  <c r="D12" i="49"/>
  <c r="B12" i="49"/>
  <c r="G8" i="50"/>
  <c r="G7" i="50"/>
  <c r="D10" i="50" s="1"/>
  <c r="C11" i="51"/>
  <c r="C10" i="51"/>
  <c r="E14" i="43" l="1"/>
  <c r="E17" i="43" s="1"/>
  <c r="E15" i="43"/>
  <c r="E18" i="43" s="1"/>
  <c r="E9" i="43"/>
  <c r="E11" i="43" s="1"/>
  <c r="G14" i="50"/>
  <c r="D11" i="50"/>
  <c r="D9" i="50"/>
  <c r="D12" i="50"/>
  <c r="D8" i="50"/>
  <c r="H7" i="49"/>
  <c r="E4" i="49" s="1"/>
  <c r="C12" i="51"/>
  <c r="G15" i="48"/>
  <c r="C13" i="45"/>
  <c r="C16" i="45" s="1"/>
  <c r="C12" i="45"/>
  <c r="C15" i="45" s="1"/>
  <c r="H6" i="49"/>
  <c r="C7" i="49" s="1"/>
  <c r="C16" i="44"/>
  <c r="C18" i="44" s="1"/>
  <c r="C15" i="44"/>
  <c r="H12" i="44"/>
  <c r="H23" i="44" s="1"/>
  <c r="H11" i="44"/>
  <c r="E8" i="49"/>
  <c r="C6" i="49"/>
  <c r="C17" i="44"/>
  <c r="G9" i="50" l="1"/>
  <c r="G10" i="50" s="1"/>
  <c r="G11" i="50" s="1"/>
  <c r="G15" i="50" s="1"/>
  <c r="E5" i="49"/>
  <c r="E10" i="49"/>
  <c r="C4" i="51"/>
  <c r="C5" i="51"/>
  <c r="C7" i="51"/>
  <c r="C13" i="51"/>
  <c r="C6" i="51"/>
  <c r="C8" i="51"/>
  <c r="H8" i="49"/>
  <c r="C9" i="49"/>
  <c r="E9" i="49"/>
  <c r="E7" i="49"/>
  <c r="E6" i="49"/>
  <c r="C8" i="49"/>
  <c r="C4" i="49"/>
  <c r="C5" i="49"/>
  <c r="C12" i="49" l="1"/>
  <c r="H10" i="49" s="1"/>
  <c r="H13" i="49" s="1"/>
  <c r="E12" i="49"/>
  <c r="H11" i="49" s="1"/>
  <c r="C15" i="51"/>
  <c r="C16" i="51" s="1"/>
  <c r="C17" i="51" s="1"/>
  <c r="C18" i="51" s="1"/>
  <c r="C19" i="51" s="1"/>
</calcChain>
</file>

<file path=xl/sharedStrings.xml><?xml version="1.0" encoding="utf-8"?>
<sst xmlns="http://schemas.openxmlformats.org/spreadsheetml/2006/main" count="287" uniqueCount="144">
  <si>
    <t>n =</t>
  </si>
  <si>
    <t>Sample mean =</t>
  </si>
  <si>
    <t>Sample variance =</t>
  </si>
  <si>
    <t>Sample standard deviation =</t>
  </si>
  <si>
    <t>X</t>
  </si>
  <si>
    <t>Mean =</t>
  </si>
  <si>
    <t>SD =</t>
  </si>
  <si>
    <t>Sample 1</t>
  </si>
  <si>
    <t>Sample 2</t>
  </si>
  <si>
    <t>Population</t>
  </si>
  <si>
    <t>Sample size n =</t>
  </si>
  <si>
    <t>Sample size =</t>
  </si>
  <si>
    <t>Sum X =</t>
  </si>
  <si>
    <t>Sample</t>
  </si>
  <si>
    <t>Sample, X</t>
  </si>
  <si>
    <t>Estmate of population mean =</t>
  </si>
  <si>
    <t>Sample 1 mean =</t>
  </si>
  <si>
    <t>Sample 1 SD =</t>
  </si>
  <si>
    <t>Sample 1 size =</t>
  </si>
  <si>
    <t>Sample 2 mean =</t>
  </si>
  <si>
    <t>Sample 2 SD =</t>
  </si>
  <si>
    <t>Sample 2 size =</t>
  </si>
  <si>
    <t>Combine sample 1 and 2</t>
  </si>
  <si>
    <t>Estimate pop mean =</t>
  </si>
  <si>
    <t>Estimate pop sd =</t>
  </si>
  <si>
    <t>Summary</t>
  </si>
  <si>
    <t>Totals =</t>
  </si>
  <si>
    <t>n1 =</t>
  </si>
  <si>
    <t>n2 =</t>
  </si>
  <si>
    <t>Best estimate of mean =</t>
  </si>
  <si>
    <t>Sample 1 sd =</t>
  </si>
  <si>
    <t>Sample 2 sd =</t>
  </si>
  <si>
    <t>Best estimate of the variance =</t>
  </si>
  <si>
    <t>Mean 1 =</t>
  </si>
  <si>
    <t>SD 1 =</t>
  </si>
  <si>
    <t>Calculate P(sample mean 2 lies between 12.12 and 12.14)?</t>
  </si>
  <si>
    <t>To solve this we need to know about an estimate of the population mean and SE for Sample 2</t>
  </si>
  <si>
    <t>Estimate of population mean 1 =</t>
  </si>
  <si>
    <t>Estimate of population mean 2 =</t>
  </si>
  <si>
    <t>Estimate of population variance 1 =</t>
  </si>
  <si>
    <t>Estimate of population variance 2 =</t>
  </si>
  <si>
    <t>Estimate of SE for 2 =</t>
  </si>
  <si>
    <t>Estimate of population sd 2 =</t>
  </si>
  <si>
    <t>P(12.12 &lt;= Sample Mean 2 &lt;= 12.14) =</t>
  </si>
  <si>
    <t>Proportion correct p =</t>
  </si>
  <si>
    <t>Estimate of population proportion =</t>
  </si>
  <si>
    <t>Estimate of the SEE =</t>
  </si>
  <si>
    <t>Sample A</t>
  </si>
  <si>
    <t>Number taken =</t>
  </si>
  <si>
    <t>Number marked =</t>
  </si>
  <si>
    <t>Proportion marked =</t>
  </si>
  <si>
    <t>Sample B</t>
  </si>
  <si>
    <t>For total population</t>
  </si>
  <si>
    <t>Population proportion = 500/N</t>
  </si>
  <si>
    <t>Using second sample then proportion marked in sample 2 = population proportion</t>
  </si>
  <si>
    <t>Therefore, 500/N = 0.05</t>
  </si>
  <si>
    <t>Solving for N gives N =</t>
  </si>
  <si>
    <t>Population SD =</t>
  </si>
  <si>
    <t>sample mean =</t>
  </si>
  <si>
    <t>Calculate 90% CI for population mean</t>
  </si>
  <si>
    <t>SE of sample mean =</t>
  </si>
  <si>
    <t>Alpha =</t>
  </si>
  <si>
    <t>CI =</t>
  </si>
  <si>
    <t>Lower CI for pop mu =</t>
  </si>
  <si>
    <t>Upper CI for pop mu =</t>
  </si>
  <si>
    <t>Lower Z cri =</t>
  </si>
  <si>
    <t>Upper Z cri =</t>
  </si>
  <si>
    <t>Since sample size large assume sample mean normally distributed</t>
  </si>
  <si>
    <t>Mean travel distance d =</t>
  </si>
  <si>
    <t>Standard deviation SD =</t>
  </si>
  <si>
    <t>(a) 90% CI for population mean D</t>
  </si>
  <si>
    <t>Lower CI for D =</t>
  </si>
  <si>
    <t>Upper CI for D =</t>
  </si>
  <si>
    <t>(b) Sample size n to ensure CI of 0.5 at 95%</t>
  </si>
  <si>
    <t>Lower Zcri =</t>
  </si>
  <si>
    <t>Upper Zcri =</t>
  </si>
  <si>
    <t>Size of CI = dU - dL =</t>
  </si>
  <si>
    <t>We can show that</t>
  </si>
  <si>
    <t>Solve for n =</t>
  </si>
  <si>
    <t>Lower CI for mu =</t>
  </si>
  <si>
    <t>Upper CI for mu =</t>
  </si>
  <si>
    <t>Estimate of SE =</t>
  </si>
  <si>
    <t>Interval =</t>
  </si>
  <si>
    <t>(X-Xbar)^2</t>
  </si>
  <si>
    <t>Sum (X-Xbar)^2 =</t>
  </si>
  <si>
    <t>Estimate of population sd =</t>
  </si>
  <si>
    <t>SEE =</t>
  </si>
  <si>
    <t>Sample 2 variance =</t>
  </si>
  <si>
    <t>(Y-Ybar)^2</t>
  </si>
  <si>
    <t>=(2*H12*C5/H14)^2</t>
  </si>
  <si>
    <t>S(X-Xbar)^2 =</t>
  </si>
  <si>
    <t>Confidence interval 95%</t>
  </si>
  <si>
    <t>2*Alpha =</t>
  </si>
  <si>
    <t>2*Alpha = 1 - CI =</t>
  </si>
  <si>
    <t>Given sample size large (=&gt; 30) then assume Central Limit Theorem applies</t>
  </si>
  <si>
    <t>Point estimate of population mean =</t>
  </si>
  <si>
    <t>Standard error =</t>
  </si>
  <si>
    <t>Upper critical Z value =</t>
  </si>
  <si>
    <t>Lower critical Z value =</t>
  </si>
  <si>
    <t>Lower critical value =</t>
  </si>
  <si>
    <t>Upper critical value =</t>
  </si>
  <si>
    <t>(Assumption: Central Limit Theorem applies)</t>
  </si>
  <si>
    <t>Population standard deviation =</t>
  </si>
  <si>
    <t>Sample average =</t>
  </si>
  <si>
    <t>Upper critical Z =</t>
  </si>
  <si>
    <t>Mean diameter is normally distributed with population standard deviation of 6 inches.</t>
  </si>
  <si>
    <t>Confidence interval 98%</t>
  </si>
  <si>
    <t>Confidence interval 99%</t>
  </si>
  <si>
    <t>X5.1</t>
  </si>
  <si>
    <t>X5.2</t>
  </si>
  <si>
    <t>X5.3</t>
  </si>
  <si>
    <t>X5.4</t>
  </si>
  <si>
    <t>X5.5</t>
  </si>
  <si>
    <t>X5.6</t>
  </si>
  <si>
    <t>X5.7</t>
  </si>
  <si>
    <t>X5.8</t>
  </si>
  <si>
    <t>X5.9</t>
  </si>
  <si>
    <t>Calculate size of sample</t>
  </si>
  <si>
    <t>X5.10</t>
  </si>
  <si>
    <t>Measure of error =</t>
  </si>
  <si>
    <t>Lower Tcri =</t>
  </si>
  <si>
    <t>Upper Tcri =</t>
  </si>
  <si>
    <t>t =</t>
  </si>
  <si>
    <t>df =</t>
  </si>
  <si>
    <t>Z ~ N(m = sample mean, standard error = s/sqrt(n)) ~ s/sqrt(n)</t>
  </si>
  <si>
    <r>
      <t xml:space="preserve">Therefore, </t>
    </r>
    <r>
      <rPr>
        <sz val="11"/>
        <color rgb="FFFF0000"/>
        <rFont val="Calibri"/>
        <family val="2"/>
        <scheme val="minor"/>
      </rPr>
      <t>99%</t>
    </r>
    <r>
      <rPr>
        <sz val="11"/>
        <rFont val="Calibri"/>
        <family val="2"/>
        <scheme val="minor"/>
      </rPr>
      <t xml:space="preserve"> confidence interval is </t>
    </r>
    <r>
      <rPr>
        <sz val="11"/>
        <color rgb="FFFF0000"/>
        <rFont val="Calibri"/>
        <family val="2"/>
        <scheme val="minor"/>
      </rPr>
      <t>61.41</t>
    </r>
    <r>
      <rPr>
        <sz val="11"/>
        <rFont val="Calibri"/>
        <family val="2"/>
        <scheme val="minor"/>
      </rPr>
      <t xml:space="preserve"> to </t>
    </r>
    <r>
      <rPr>
        <sz val="11"/>
        <color rgb="FFFF0000"/>
        <rFont val="Calibri"/>
        <family val="2"/>
        <scheme val="minor"/>
      </rPr>
      <t>62.79</t>
    </r>
    <r>
      <rPr>
        <sz val="11"/>
        <rFont val="Calibri"/>
        <family val="2"/>
        <scheme val="minor"/>
      </rPr>
      <t xml:space="preserve"> to 2 decimal places.</t>
    </r>
  </si>
  <si>
    <r>
      <t xml:space="preserve">Therefore, </t>
    </r>
    <r>
      <rPr>
        <sz val="11"/>
        <color rgb="FFFF0000"/>
        <rFont val="Calibri"/>
        <family val="2"/>
        <scheme val="minor"/>
      </rPr>
      <t>95%</t>
    </r>
    <r>
      <rPr>
        <sz val="11"/>
        <rFont val="Calibri"/>
        <family val="2"/>
        <scheme val="minor"/>
      </rPr>
      <t xml:space="preserve"> confidence interval is </t>
    </r>
    <r>
      <rPr>
        <sz val="11"/>
        <color rgb="FFFF0000"/>
        <rFont val="Calibri"/>
        <family val="2"/>
        <scheme val="minor"/>
      </rPr>
      <t>181.42</t>
    </r>
    <r>
      <rPr>
        <sz val="11"/>
        <rFont val="Calibri"/>
        <family val="2"/>
        <scheme val="minor"/>
      </rPr>
      <t xml:space="preserve"> to </t>
    </r>
    <r>
      <rPr>
        <sz val="11"/>
        <color rgb="FFFF0000"/>
        <rFont val="Calibri"/>
        <family val="2"/>
        <scheme val="minor"/>
      </rPr>
      <t>183.70</t>
    </r>
    <r>
      <rPr>
        <sz val="11"/>
        <rFont val="Calibri"/>
        <family val="2"/>
        <scheme val="minor"/>
      </rPr>
      <t xml:space="preserve"> to 2 decimal places.</t>
    </r>
  </si>
  <si>
    <t>Z ~ N(m = sample mean, standard error = s/sqrt(n))</t>
  </si>
  <si>
    <r>
      <t>Therefore,</t>
    </r>
    <r>
      <rPr>
        <sz val="11"/>
        <color rgb="FFFF0000"/>
        <rFont val="Calibri"/>
        <family val="2"/>
        <scheme val="minor"/>
      </rPr>
      <t xml:space="preserve"> 95%</t>
    </r>
    <r>
      <rPr>
        <sz val="11"/>
        <rFont val="Calibri"/>
        <family val="2"/>
        <scheme val="minor"/>
      </rPr>
      <t xml:space="preserve"> confidence interval is </t>
    </r>
    <r>
      <rPr>
        <sz val="11"/>
        <color rgb="FFFF0000"/>
        <rFont val="Calibri"/>
        <family val="2"/>
        <scheme val="minor"/>
      </rPr>
      <t>23.26</t>
    </r>
    <r>
      <rPr>
        <sz val="11"/>
        <rFont val="Calibri"/>
        <family val="2"/>
        <scheme val="minor"/>
      </rPr>
      <t xml:space="preserve"> to </t>
    </r>
    <r>
      <rPr>
        <sz val="11"/>
        <color rgb="FFFF0000"/>
        <rFont val="Calibri"/>
        <family val="2"/>
        <scheme val="minor"/>
      </rPr>
      <t>25.74</t>
    </r>
    <r>
      <rPr>
        <sz val="11"/>
        <rFont val="Calibri"/>
        <family val="2"/>
        <scheme val="minor"/>
      </rPr>
      <t xml:space="preserve"> to 2 decimal places.</t>
    </r>
  </si>
  <si>
    <r>
      <t xml:space="preserve">Therefore, </t>
    </r>
    <r>
      <rPr>
        <sz val="11"/>
        <color rgb="FFFF0000"/>
        <rFont val="Calibri"/>
        <family val="2"/>
        <scheme val="minor"/>
      </rPr>
      <t>98%</t>
    </r>
    <r>
      <rPr>
        <sz val="11"/>
        <rFont val="Calibri"/>
        <family val="2"/>
        <scheme val="minor"/>
      </rPr>
      <t xml:space="preserve"> confidence interval is </t>
    </r>
    <r>
      <rPr>
        <sz val="11"/>
        <color rgb="FFFF0000"/>
        <rFont val="Calibri"/>
        <family val="2"/>
        <scheme val="minor"/>
      </rPr>
      <t>22.32</t>
    </r>
    <r>
      <rPr>
        <sz val="11"/>
        <rFont val="Calibri"/>
        <family val="2"/>
        <scheme val="minor"/>
      </rPr>
      <t xml:space="preserve"> to </t>
    </r>
    <r>
      <rPr>
        <sz val="11"/>
        <color rgb="FFFF0000"/>
        <rFont val="Calibri"/>
        <family val="2"/>
        <scheme val="minor"/>
      </rPr>
      <t>23.28</t>
    </r>
    <r>
      <rPr>
        <sz val="11"/>
        <rFont val="Calibri"/>
        <family val="2"/>
        <scheme val="minor"/>
      </rPr>
      <t xml:space="preserve"> to 2 decimal places.</t>
    </r>
  </si>
  <si>
    <r>
      <t xml:space="preserve">Therefore, </t>
    </r>
    <r>
      <rPr>
        <sz val="11"/>
        <color rgb="FFFF0000"/>
        <rFont val="Calibri"/>
        <family val="2"/>
        <scheme val="minor"/>
      </rPr>
      <t>98%</t>
    </r>
    <r>
      <rPr>
        <sz val="11"/>
        <rFont val="Calibri"/>
        <family val="2"/>
        <scheme val="minor"/>
      </rPr>
      <t xml:space="preserve"> confidence interval is </t>
    </r>
    <r>
      <rPr>
        <sz val="11"/>
        <color rgb="FFFF0000"/>
        <rFont val="Calibri"/>
        <family val="2"/>
        <scheme val="minor"/>
      </rPr>
      <t>9.27</t>
    </r>
    <r>
      <rPr>
        <sz val="11"/>
        <rFont val="Calibri"/>
        <family val="2"/>
        <scheme val="minor"/>
      </rPr>
      <t xml:space="preserve"> to </t>
    </r>
    <r>
      <rPr>
        <sz val="11"/>
        <color rgb="FFFF0000"/>
        <rFont val="Calibri"/>
        <family val="2"/>
        <scheme val="minor"/>
      </rPr>
      <t>10.13</t>
    </r>
    <r>
      <rPr>
        <sz val="11"/>
        <rFont val="Calibri"/>
        <family val="2"/>
        <scheme val="minor"/>
      </rPr>
      <t xml:space="preserve"> to 2 decimal places.</t>
    </r>
  </si>
  <si>
    <r>
      <t xml:space="preserve">Therefore, </t>
    </r>
    <r>
      <rPr>
        <sz val="11"/>
        <color rgb="FFFF0000"/>
        <rFont val="Calibri"/>
        <family val="2"/>
        <scheme val="minor"/>
      </rPr>
      <t>99%</t>
    </r>
    <r>
      <rPr>
        <sz val="11"/>
        <rFont val="Calibri"/>
        <family val="2"/>
        <scheme val="minor"/>
      </rPr>
      <t xml:space="preserve"> confidence interval is </t>
    </r>
    <r>
      <rPr>
        <sz val="11"/>
        <color rgb="FFFF0000"/>
        <rFont val="Calibri"/>
        <family val="2"/>
        <scheme val="minor"/>
      </rPr>
      <t>2.92</t>
    </r>
    <r>
      <rPr>
        <sz val="11"/>
        <rFont val="Calibri"/>
        <family val="2"/>
        <scheme val="minor"/>
      </rPr>
      <t xml:space="preserve"> to </t>
    </r>
    <r>
      <rPr>
        <sz val="11"/>
        <color rgb="FFFF0000"/>
        <rFont val="Calibri"/>
        <family val="2"/>
        <scheme val="minor"/>
      </rPr>
      <t>3.10</t>
    </r>
    <r>
      <rPr>
        <sz val="11"/>
        <rFont val="Calibri"/>
        <family val="2"/>
        <scheme val="minor"/>
      </rPr>
      <t xml:space="preserve"> to 2 decimal places.</t>
    </r>
  </si>
  <si>
    <r>
      <t xml:space="preserve">Therefore, </t>
    </r>
    <r>
      <rPr>
        <sz val="11"/>
        <color rgb="FFFF0000"/>
        <rFont val="Calibri"/>
        <family val="2"/>
        <scheme val="minor"/>
      </rPr>
      <t>98%</t>
    </r>
    <r>
      <rPr>
        <sz val="11"/>
        <rFont val="Calibri"/>
        <family val="2"/>
        <scheme val="minor"/>
      </rPr>
      <t xml:space="preserve"> confidence interval is </t>
    </r>
    <r>
      <rPr>
        <sz val="11"/>
        <color rgb="FFFF0000"/>
        <rFont val="Calibri"/>
        <family val="2"/>
        <scheme val="minor"/>
      </rPr>
      <t>16.10</t>
    </r>
    <r>
      <rPr>
        <sz val="11"/>
        <rFont val="Calibri"/>
        <family val="2"/>
        <scheme val="minor"/>
      </rPr>
      <t xml:space="preserve"> to </t>
    </r>
    <r>
      <rPr>
        <sz val="11"/>
        <color rgb="FFFF0000"/>
        <rFont val="Calibri"/>
        <family val="2"/>
        <scheme val="minor"/>
      </rPr>
      <t>19.50</t>
    </r>
    <r>
      <rPr>
        <sz val="11"/>
        <rFont val="Calibri"/>
        <family val="2"/>
        <scheme val="minor"/>
      </rPr>
      <t xml:space="preserve"> to 2 decimal places.</t>
    </r>
  </si>
  <si>
    <r>
      <t xml:space="preserve">Therefore, we need a sample of size </t>
    </r>
    <r>
      <rPr>
        <sz val="11"/>
        <color rgb="FFFF0000"/>
        <rFont val="Calibri"/>
        <family val="2"/>
        <scheme val="minor"/>
      </rPr>
      <t>217</t>
    </r>
    <r>
      <rPr>
        <sz val="11"/>
        <rFont val="Calibri"/>
        <family val="2"/>
        <scheme val="minor"/>
      </rPr>
      <t xml:space="preserve"> to achieve a 95% confidence interval of X ± 0.4</t>
    </r>
  </si>
  <si>
    <r>
      <t xml:space="preserve">Therefore, </t>
    </r>
    <r>
      <rPr>
        <sz val="11"/>
        <color rgb="FFFF0000"/>
        <rFont val="Calibri"/>
        <family val="2"/>
        <scheme val="minor"/>
      </rPr>
      <t>95%</t>
    </r>
    <r>
      <rPr>
        <sz val="11"/>
        <rFont val="Calibri"/>
        <family val="2"/>
        <scheme val="minor"/>
      </rPr>
      <t xml:space="preserve"> confidence interval is </t>
    </r>
    <r>
      <rPr>
        <sz val="11"/>
        <color rgb="FFFF0000"/>
        <rFont val="Calibri"/>
        <family val="2"/>
        <scheme val="minor"/>
      </rPr>
      <t>1998.61</t>
    </r>
    <r>
      <rPr>
        <sz val="11"/>
        <rFont val="Calibri"/>
        <family val="2"/>
        <scheme val="minor"/>
      </rPr>
      <t xml:space="preserve"> to </t>
    </r>
    <r>
      <rPr>
        <sz val="11"/>
        <color rgb="FFFF0000"/>
        <rFont val="Calibri"/>
        <family val="2"/>
        <scheme val="minor"/>
      </rPr>
      <t>2021.39</t>
    </r>
    <r>
      <rPr>
        <sz val="11"/>
        <rFont val="Calibri"/>
        <family val="2"/>
        <scheme val="minor"/>
      </rPr>
      <t xml:space="preserve"> to 2 decimal places.</t>
    </r>
  </si>
  <si>
    <t>TU5.1</t>
  </si>
  <si>
    <t>TU5.2</t>
  </si>
  <si>
    <t>TU5.3</t>
  </si>
  <si>
    <t>TU5.4</t>
  </si>
  <si>
    <t>TU5.5</t>
  </si>
  <si>
    <t>TU5.6</t>
  </si>
  <si>
    <t>TU5.7</t>
  </si>
  <si>
    <t>TU5.8</t>
  </si>
  <si>
    <t>TU5.9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</si>
</sst>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quotePrefix="1" applyFont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1" xfId="0" applyNumberFormat="1" applyFont="1" applyBorder="1"/>
    <xf numFmtId="0" fontId="4" fillId="0" borderId="0" xfId="1" applyFont="1"/>
    <xf numFmtId="0" fontId="4" fillId="0" borderId="1" xfId="1" applyFont="1" applyBorder="1" applyAlignment="1">
      <alignment horizontal="right"/>
    </xf>
    <xf numFmtId="0" fontId="4" fillId="0" borderId="1" xfId="1" applyFont="1" applyBorder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1323975</xdr:colOff>
          <xdr:row>3</xdr:row>
          <xdr:rowOff>9525</xdr:rowOff>
        </xdr:from>
        <xdr:to>
          <xdr:col>6</xdr:col>
          <xdr:colOff>704850</xdr:colOff>
          <xdr:row>7</xdr:row>
          <xdr:rowOff>47625</xdr:rowOff>
        </xdr:to>
        <xdr:sp macro="" textlink="">
          <xdr:nvSpPr>
            <xdr:cNvPr id="1521665" name="Object 1" hidden="1">
              <a:extLst>
                <a:ext uri="{63B3BB69-23CF-44E3-9099-C40C66FF867C}">
                  <a14:compatExt spid="_x0000_s1521665"/>
                </a:ext>
                <a:ext uri="{FF2B5EF4-FFF2-40B4-BE49-F238E27FC236}">
                  <a16:creationId xmlns:a16="http://schemas.microsoft.com/office/drawing/2014/main" id="{00000000-0008-0000-0000-000001381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152400</xdr:rowOff>
        </xdr:from>
        <xdr:to>
          <xdr:col>4</xdr:col>
          <xdr:colOff>19050</xdr:colOff>
          <xdr:row>17</xdr:row>
          <xdr:rowOff>0</xdr:rowOff>
        </xdr:to>
        <xdr:sp macro="" textlink="">
          <xdr:nvSpPr>
            <xdr:cNvPr id="1522689" name="Object 1" hidden="1">
              <a:extLst>
                <a:ext uri="{63B3BB69-23CF-44E3-9099-C40C66FF867C}">
                  <a14:compatExt spid="_x0000_s1522689"/>
                </a:ext>
                <a:ext uri="{FF2B5EF4-FFF2-40B4-BE49-F238E27FC236}">
                  <a16:creationId xmlns:a16="http://schemas.microsoft.com/office/drawing/2014/main" id="{00000000-0008-0000-0100-0000013C1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152400</xdr:rowOff>
        </xdr:from>
        <xdr:to>
          <xdr:col>3</xdr:col>
          <xdr:colOff>847725</xdr:colOff>
          <xdr:row>18</xdr:row>
          <xdr:rowOff>0</xdr:rowOff>
        </xdr:to>
        <xdr:sp macro="" textlink="">
          <xdr:nvSpPr>
            <xdr:cNvPr id="1523713" name="Object 1" hidden="1">
              <a:extLst>
                <a:ext uri="{63B3BB69-23CF-44E3-9099-C40C66FF867C}">
                  <a14:compatExt spid="_x0000_s1523713"/>
                </a:ext>
                <a:ext uri="{FF2B5EF4-FFF2-40B4-BE49-F238E27FC236}">
                  <a16:creationId xmlns:a16="http://schemas.microsoft.com/office/drawing/2014/main" id="{00000000-0008-0000-0200-000001401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17</xdr:row>
          <xdr:rowOff>19050</xdr:rowOff>
        </xdr:from>
        <xdr:to>
          <xdr:col>9</xdr:col>
          <xdr:colOff>314325</xdr:colOff>
          <xdr:row>19</xdr:row>
          <xdr:rowOff>180975</xdr:rowOff>
        </xdr:to>
        <xdr:sp macro="" textlink="">
          <xdr:nvSpPr>
            <xdr:cNvPr id="1520641" name="Object 1" hidden="1">
              <a:extLst>
                <a:ext uri="{63B3BB69-23CF-44E3-9099-C40C66FF867C}">
                  <a14:compatExt spid="_x0000_s1520641"/>
                </a:ext>
                <a:ext uri="{FF2B5EF4-FFF2-40B4-BE49-F238E27FC236}">
                  <a16:creationId xmlns:a16="http://schemas.microsoft.com/office/drawing/2014/main" id="{00000000-0008-0000-0700-000001341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17</xdr:row>
          <xdr:rowOff>19050</xdr:rowOff>
        </xdr:from>
        <xdr:to>
          <xdr:col>7</xdr:col>
          <xdr:colOff>390525</xdr:colOff>
          <xdr:row>20</xdr:row>
          <xdr:rowOff>38100</xdr:rowOff>
        </xdr:to>
        <xdr:sp macro="" textlink="">
          <xdr:nvSpPr>
            <xdr:cNvPr id="1520642" name="Object 2" hidden="1">
              <a:extLst>
                <a:ext uri="{63B3BB69-23CF-44E3-9099-C40C66FF867C}">
                  <a14:compatExt spid="_x0000_s1520642"/>
                </a:ext>
                <a:ext uri="{FF2B5EF4-FFF2-40B4-BE49-F238E27FC236}">
                  <a16:creationId xmlns:a16="http://schemas.microsoft.com/office/drawing/2014/main" id="{00000000-0008-0000-0700-000002341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29.42578125" style="1" customWidth="1"/>
    <col min="3" max="3" width="13.7109375" style="1" customWidth="1"/>
    <col min="4" max="4" width="23.28515625" style="1" customWidth="1"/>
    <col min="5" max="6" width="9.140625" style="1"/>
    <col min="7" max="7" width="18.42578125" style="1" customWidth="1"/>
    <col min="8" max="16384" width="9.140625" style="1"/>
  </cols>
  <sheetData>
    <row r="1" spans="1:7" x14ac:dyDescent="0.25">
      <c r="A1" s="1" t="s">
        <v>108</v>
      </c>
    </row>
    <row r="3" spans="1:7" x14ac:dyDescent="0.25">
      <c r="B3" s="2" t="s">
        <v>14</v>
      </c>
      <c r="C3" s="2" t="s">
        <v>83</v>
      </c>
    </row>
    <row r="4" spans="1:7" x14ac:dyDescent="0.25">
      <c r="B4" s="3">
        <v>8.1</v>
      </c>
      <c r="C4" s="3">
        <f>(B4-$C$12)^2</f>
        <v>2.4335999999999962</v>
      </c>
      <c r="D4" s="4" t="str">
        <f ca="1">_xlfn.FORMULATEXT(C4)</f>
        <v>=(B4-$C$12)^2</v>
      </c>
    </row>
    <row r="5" spans="1:7" x14ac:dyDescent="0.25">
      <c r="B5" s="3">
        <v>6.5</v>
      </c>
      <c r="C5" s="3">
        <f>(B5-$C$12)^2</f>
        <v>1.6000000000000738E-3</v>
      </c>
    </row>
    <row r="6" spans="1:7" x14ac:dyDescent="0.25">
      <c r="B6" s="3">
        <v>4.9000000000000004</v>
      </c>
      <c r="C6" s="3">
        <f>(B6-$C$12)^2</f>
        <v>2.6896000000000018</v>
      </c>
    </row>
    <row r="7" spans="1:7" x14ac:dyDescent="0.25">
      <c r="B7" s="3">
        <v>7.3</v>
      </c>
      <c r="C7" s="3">
        <f>(B7-$C$12)^2</f>
        <v>0.57759999999999834</v>
      </c>
    </row>
    <row r="8" spans="1:7" x14ac:dyDescent="0.25">
      <c r="B8" s="3">
        <v>5.9</v>
      </c>
      <c r="C8" s="3">
        <f>(B8-$C$12)^2</f>
        <v>0.40960000000000074</v>
      </c>
    </row>
    <row r="10" spans="1:7" x14ac:dyDescent="0.25">
      <c r="B10" s="5" t="s">
        <v>10</v>
      </c>
      <c r="C10" s="6">
        <f>COUNT(B4:B8)</f>
        <v>5</v>
      </c>
      <c r="D10" s="4" t="str">
        <f t="shared" ref="D10:D13" ca="1" si="0">_xlfn.FORMULATEXT(C10)</f>
        <v>=COUNT(B4:B8)</v>
      </c>
    </row>
    <row r="11" spans="1:7" x14ac:dyDescent="0.25">
      <c r="B11" s="5" t="s">
        <v>12</v>
      </c>
      <c r="C11" s="6">
        <f>SUM(B4:B8)</f>
        <v>32.700000000000003</v>
      </c>
      <c r="D11" s="4" t="str">
        <f t="shared" ca="1" si="0"/>
        <v>=SUM(B4:B8)</v>
      </c>
    </row>
    <row r="12" spans="1:7" x14ac:dyDescent="0.25">
      <c r="B12" s="7" t="s">
        <v>1</v>
      </c>
      <c r="C12" s="8">
        <f>C11/C10</f>
        <v>6.5400000000000009</v>
      </c>
      <c r="D12" s="4" t="str">
        <f t="shared" ca="1" si="0"/>
        <v>=C11/C10</v>
      </c>
    </row>
    <row r="13" spans="1:7" x14ac:dyDescent="0.25">
      <c r="B13" s="7" t="s">
        <v>15</v>
      </c>
      <c r="C13" s="8">
        <f>C12</f>
        <v>6.5400000000000009</v>
      </c>
      <c r="D13" s="4" t="str">
        <f t="shared" ca="1" si="0"/>
        <v>=C12</v>
      </c>
    </row>
    <row r="15" spans="1:7" x14ac:dyDescent="0.25">
      <c r="B15" s="5" t="s">
        <v>84</v>
      </c>
      <c r="C15" s="6">
        <f>SUM(C4:C8)</f>
        <v>6.1119999999999983</v>
      </c>
      <c r="D15" s="4" t="str">
        <f t="shared" ref="D15:D19" ca="1" si="1">_xlfn.FORMULATEXT(C15)</f>
        <v>=SUM(C4:C8)</v>
      </c>
    </row>
    <row r="16" spans="1:7" x14ac:dyDescent="0.25">
      <c r="B16" s="5" t="s">
        <v>2</v>
      </c>
      <c r="C16" s="6">
        <f>C15/(C10-1)</f>
        <v>1.5279999999999996</v>
      </c>
      <c r="D16" s="4" t="str">
        <f t="shared" ca="1" si="1"/>
        <v>=C15/(C10-1)</v>
      </c>
      <c r="F16" s="6">
        <f>_xlfn.VAR.S(B4:B8)</f>
        <v>1.5279999999999916</v>
      </c>
      <c r="G16" s="4" t="str">
        <f t="shared" ref="G16:G17" ca="1" si="2">_xlfn.FORMULATEXT(F16)</f>
        <v>=VAR.S(B4:B8)</v>
      </c>
    </row>
    <row r="17" spans="2:7" x14ac:dyDescent="0.25">
      <c r="B17" s="7" t="s">
        <v>3</v>
      </c>
      <c r="C17" s="8">
        <f>C16^0.5</f>
        <v>1.2361229712289954</v>
      </c>
      <c r="D17" s="4" t="str">
        <f t="shared" ca="1" si="1"/>
        <v>=C16^0.5</v>
      </c>
      <c r="F17" s="6">
        <f>_xlfn.STDEV.S(B4:B8)</f>
        <v>1.2361229712289921</v>
      </c>
      <c r="G17" s="4" t="str">
        <f t="shared" ca="1" si="2"/>
        <v>=STDEV.S(B4:B8)</v>
      </c>
    </row>
    <row r="18" spans="2:7" x14ac:dyDescent="0.25">
      <c r="B18" s="7" t="s">
        <v>85</v>
      </c>
      <c r="C18" s="8">
        <f>C17</f>
        <v>1.2361229712289954</v>
      </c>
      <c r="D18" s="4" t="str">
        <f t="shared" ca="1" si="1"/>
        <v>=C17</v>
      </c>
    </row>
    <row r="19" spans="2:7" x14ac:dyDescent="0.25">
      <c r="B19" s="7" t="s">
        <v>86</v>
      </c>
      <c r="C19" s="8">
        <f>C18/SQRT(C10)</f>
        <v>0.55281099844341008</v>
      </c>
      <c r="D19" s="4" t="str">
        <f t="shared" ca="1" si="1"/>
        <v>=C18/SQRT(C10)</v>
      </c>
    </row>
    <row r="24" spans="2:7" x14ac:dyDescent="0.25">
      <c r="B24" s="9"/>
      <c r="D24" s="4"/>
    </row>
    <row r="25" spans="2:7" x14ac:dyDescent="0.25">
      <c r="B25" s="9"/>
      <c r="D25" s="4"/>
    </row>
    <row r="26" spans="2:7" x14ac:dyDescent="0.25">
      <c r="B26" s="9"/>
      <c r="D26" s="4"/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521665" r:id="rId4">
          <objectPr defaultSize="0" autoPict="0" r:id="rId5">
            <anchor moveWithCells="1">
              <from>
                <xdr:col>3</xdr:col>
                <xdr:colOff>1323975</xdr:colOff>
                <xdr:row>3</xdr:row>
                <xdr:rowOff>9525</xdr:rowOff>
              </from>
              <to>
                <xdr:col>6</xdr:col>
                <xdr:colOff>704850</xdr:colOff>
                <xdr:row>7</xdr:row>
                <xdr:rowOff>47625</xdr:rowOff>
              </to>
            </anchor>
          </objectPr>
        </oleObject>
      </mc:Choice>
      <mc:Fallback>
        <oleObject progId="Equation.3" shapeId="15216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6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2"/>
    <col min="2" max="2" width="11.5703125" style="12" customWidth="1"/>
    <col min="3" max="3" width="20.140625" style="12" customWidth="1"/>
    <col min="4" max="4" width="9.140625" style="12"/>
    <col min="5" max="5" width="25.42578125" style="12" customWidth="1"/>
    <col min="6" max="16384" width="9.140625" style="12"/>
  </cols>
  <sheetData>
    <row r="1" spans="1:5" x14ac:dyDescent="0.25">
      <c r="A1" s="12" t="s">
        <v>118</v>
      </c>
    </row>
    <row r="3" spans="1:5" x14ac:dyDescent="0.25">
      <c r="B3" s="12" t="s">
        <v>9</v>
      </c>
    </row>
    <row r="4" spans="1:5" x14ac:dyDescent="0.25">
      <c r="C4" s="13" t="s">
        <v>5</v>
      </c>
      <c r="D4" s="14">
        <v>168</v>
      </c>
    </row>
    <row r="5" spans="1:5" x14ac:dyDescent="0.25">
      <c r="C5" s="13" t="s">
        <v>6</v>
      </c>
      <c r="D5" s="14">
        <v>15.65</v>
      </c>
    </row>
    <row r="7" spans="1:5" x14ac:dyDescent="0.25">
      <c r="B7" s="12" t="s">
        <v>117</v>
      </c>
    </row>
    <row r="9" spans="1:5" x14ac:dyDescent="0.25">
      <c r="C9" s="13" t="s">
        <v>62</v>
      </c>
      <c r="D9" s="14">
        <v>0.98</v>
      </c>
    </row>
    <row r="10" spans="1:5" x14ac:dyDescent="0.25">
      <c r="C10" s="13" t="s">
        <v>61</v>
      </c>
      <c r="D10" s="14">
        <f>(1-D9)/2</f>
        <v>1.0000000000000009E-2</v>
      </c>
      <c r="E10" s="4" t="str">
        <f ca="1">_xlfn.FORMULATEXT(D10)</f>
        <v>=(1-D9)/2</v>
      </c>
    </row>
    <row r="11" spans="1:5" x14ac:dyDescent="0.25">
      <c r="C11" s="13" t="s">
        <v>75</v>
      </c>
      <c r="D11" s="14">
        <f>_xlfn.NORM.S.INV(1-D10)</f>
        <v>2.3263478740408408</v>
      </c>
      <c r="E11" s="4" t="str">
        <f ca="1">_xlfn.FORMULATEXT(D11)</f>
        <v>=NORM.S.INV(1-D10)</v>
      </c>
    </row>
    <row r="12" spans="1:5" x14ac:dyDescent="0.25">
      <c r="C12" s="13" t="s">
        <v>119</v>
      </c>
      <c r="D12" s="14">
        <v>3</v>
      </c>
    </row>
    <row r="14" spans="1:5" x14ac:dyDescent="0.25">
      <c r="C14" s="13" t="s">
        <v>0</v>
      </c>
      <c r="D14" s="14">
        <f>(D11*D5/D12)^2</f>
        <v>147.27719042110073</v>
      </c>
      <c r="E14" s="4" t="str">
        <f ca="1">_xlfn.FORMULATEXT(D14)</f>
        <v>=(D11*D5/D12)^2</v>
      </c>
    </row>
    <row r="15" spans="1:5" x14ac:dyDescent="0.25">
      <c r="C15" s="14"/>
      <c r="D15" s="14"/>
      <c r="E15" s="14"/>
    </row>
    <row r="16" spans="1:5" x14ac:dyDescent="0.25">
      <c r="C16" s="13" t="s">
        <v>10</v>
      </c>
      <c r="D16" s="14">
        <f>ROUNDUP(D14,0)</f>
        <v>148</v>
      </c>
      <c r="E16" s="4" t="str">
        <f ca="1">_xlfn.FORMULATEXT(D16)</f>
        <v>=ROUNDUP(D14,0)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2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40" style="1" customWidth="1"/>
    <col min="3" max="3" width="17.7109375" style="1" customWidth="1"/>
    <col min="4" max="4" width="27" style="1" customWidth="1"/>
    <col min="5" max="16384" width="9.140625" style="1"/>
  </cols>
  <sheetData>
    <row r="1" spans="1:4" x14ac:dyDescent="0.25">
      <c r="A1" s="1" t="s">
        <v>135</v>
      </c>
    </row>
    <row r="3" spans="1:4" x14ac:dyDescent="0.25">
      <c r="B3" s="5" t="s">
        <v>11</v>
      </c>
      <c r="C3" s="8">
        <v>60</v>
      </c>
    </row>
    <row r="4" spans="1:4" x14ac:dyDescent="0.25">
      <c r="B4" s="5" t="s">
        <v>103</v>
      </c>
      <c r="C4" s="8">
        <v>62.1</v>
      </c>
    </row>
    <row r="5" spans="1:4" x14ac:dyDescent="0.25">
      <c r="B5" s="5" t="s">
        <v>3</v>
      </c>
      <c r="C5" s="8">
        <v>2.06</v>
      </c>
    </row>
    <row r="8" spans="1:4" x14ac:dyDescent="0.25">
      <c r="B8" s="15" t="s">
        <v>107</v>
      </c>
    </row>
    <row r="9" spans="1:4" x14ac:dyDescent="0.25">
      <c r="B9" s="5" t="s">
        <v>62</v>
      </c>
      <c r="C9" s="8">
        <v>0.99</v>
      </c>
    </row>
    <row r="10" spans="1:4" x14ac:dyDescent="0.25">
      <c r="B10" s="5" t="s">
        <v>93</v>
      </c>
      <c r="C10" s="6">
        <f>1-C9</f>
        <v>1.0000000000000009E-2</v>
      </c>
      <c r="D10" s="4" t="str">
        <f ca="1">_xlfn.FORMULATEXT(C10)</f>
        <v>=1-C9</v>
      </c>
    </row>
    <row r="11" spans="1:4" x14ac:dyDescent="0.25">
      <c r="B11" s="5" t="s">
        <v>61</v>
      </c>
      <c r="C11" s="6">
        <f>C10/2</f>
        <v>5.0000000000000044E-3</v>
      </c>
      <c r="D11" s="4" t="str">
        <f ca="1">_xlfn.FORMULATEXT(C11)</f>
        <v>=C10/2</v>
      </c>
    </row>
    <row r="13" spans="1:4" x14ac:dyDescent="0.25">
      <c r="B13" s="10" t="s">
        <v>94</v>
      </c>
    </row>
    <row r="15" spans="1:4" x14ac:dyDescent="0.25">
      <c r="B15" s="1" t="s">
        <v>124</v>
      </c>
    </row>
    <row r="17" spans="2:4" x14ac:dyDescent="0.25">
      <c r="B17" s="5" t="s">
        <v>95</v>
      </c>
      <c r="C17" s="6">
        <f>C4</f>
        <v>62.1</v>
      </c>
      <c r="D17" s="4" t="str">
        <f ca="1">_xlfn.FORMULATEXT(C17)</f>
        <v>=C4</v>
      </c>
    </row>
    <row r="18" spans="2:4" x14ac:dyDescent="0.25">
      <c r="B18" s="5" t="s">
        <v>96</v>
      </c>
      <c r="C18" s="6">
        <f>C5/SQRT(C3)</f>
        <v>0.26594485643957594</v>
      </c>
      <c r="D18" s="4" t="str">
        <f ca="1">_xlfn.FORMULATEXT(C18)</f>
        <v>=C5/SQRT(C3)</v>
      </c>
    </row>
    <row r="19" spans="2:4" x14ac:dyDescent="0.25">
      <c r="B19" s="6"/>
      <c r="C19" s="6"/>
    </row>
    <row r="20" spans="2:4" x14ac:dyDescent="0.25">
      <c r="B20" s="5" t="s">
        <v>98</v>
      </c>
      <c r="C20" s="6">
        <f>_xlfn.NORM.S.INV(C11)</f>
        <v>-2.5758293035488999</v>
      </c>
      <c r="D20" s="4" t="str">
        <f ca="1">_xlfn.FORMULATEXT(C20)</f>
        <v>=NORM.S.INV(C11)</v>
      </c>
    </row>
    <row r="21" spans="2:4" x14ac:dyDescent="0.25">
      <c r="B21" s="5" t="s">
        <v>97</v>
      </c>
      <c r="C21" s="6">
        <f>_xlfn.NORM.S.INV(1-C11)</f>
        <v>2.5758293035488999</v>
      </c>
      <c r="D21" s="4" t="str">
        <f ca="1">_xlfn.FORMULATEXT(C21)</f>
        <v>=NORM.S.INV(1-C11)</v>
      </c>
    </row>
    <row r="22" spans="2:4" x14ac:dyDescent="0.25">
      <c r="B22" s="6"/>
      <c r="C22" s="6"/>
    </row>
    <row r="23" spans="2:4" x14ac:dyDescent="0.25">
      <c r="B23" s="5" t="s">
        <v>99</v>
      </c>
      <c r="C23" s="6">
        <f>C4+C20*C18</f>
        <v>61.414971445654835</v>
      </c>
      <c r="D23" s="4" t="str">
        <f ca="1">_xlfn.FORMULATEXT(C23)</f>
        <v>=C4+C20*C18</v>
      </c>
    </row>
    <row r="24" spans="2:4" x14ac:dyDescent="0.25">
      <c r="B24" s="5" t="s">
        <v>100</v>
      </c>
      <c r="C24" s="6">
        <f>C4+C21*C18</f>
        <v>62.785028554345168</v>
      </c>
      <c r="D24" s="4" t="str">
        <f ca="1">_xlfn.FORMULATEXT(C24)</f>
        <v>=C4+C21*C18</v>
      </c>
    </row>
    <row r="26" spans="2:4" x14ac:dyDescent="0.25">
      <c r="B26" s="16" t="s">
        <v>125</v>
      </c>
    </row>
    <row r="27" spans="2:4" x14ac:dyDescent="0.25">
      <c r="B27" s="1" t="s">
        <v>101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2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64.5703125" style="1" customWidth="1"/>
    <col min="3" max="3" width="19" style="1" customWidth="1"/>
    <col min="4" max="4" width="32.85546875" style="1" customWidth="1"/>
    <col min="5" max="16384" width="9.140625" style="1"/>
  </cols>
  <sheetData>
    <row r="1" spans="1:4" x14ac:dyDescent="0.25">
      <c r="A1" s="1" t="s">
        <v>136</v>
      </c>
    </row>
    <row r="3" spans="1:4" x14ac:dyDescent="0.25">
      <c r="B3" s="5" t="s">
        <v>11</v>
      </c>
      <c r="C3" s="8">
        <v>75</v>
      </c>
    </row>
    <row r="4" spans="1:4" x14ac:dyDescent="0.25">
      <c r="B4" s="5" t="s">
        <v>103</v>
      </c>
      <c r="C4" s="8">
        <v>182.56</v>
      </c>
    </row>
    <row r="5" spans="1:4" x14ac:dyDescent="0.25">
      <c r="B5" s="5" t="s">
        <v>3</v>
      </c>
      <c r="C5" s="8">
        <v>5.04</v>
      </c>
    </row>
    <row r="8" spans="1:4" x14ac:dyDescent="0.25">
      <c r="B8" s="15" t="s">
        <v>91</v>
      </c>
    </row>
    <row r="9" spans="1:4" x14ac:dyDescent="0.25">
      <c r="B9" s="5" t="s">
        <v>62</v>
      </c>
      <c r="C9" s="8">
        <v>0.95</v>
      </c>
    </row>
    <row r="10" spans="1:4" x14ac:dyDescent="0.25">
      <c r="B10" s="5" t="s">
        <v>93</v>
      </c>
      <c r="C10" s="6">
        <f>1-C9</f>
        <v>5.0000000000000044E-2</v>
      </c>
      <c r="D10" s="4" t="str">
        <f ca="1">_xlfn.FORMULATEXT(C10)</f>
        <v>=1-C9</v>
      </c>
    </row>
    <row r="11" spans="1:4" x14ac:dyDescent="0.25">
      <c r="B11" s="5" t="s">
        <v>61</v>
      </c>
      <c r="C11" s="6">
        <f>C10/2</f>
        <v>2.5000000000000022E-2</v>
      </c>
      <c r="D11" s="4" t="str">
        <f ca="1">_xlfn.FORMULATEXT(C11)</f>
        <v>=C10/2</v>
      </c>
    </row>
    <row r="13" spans="1:4" x14ac:dyDescent="0.25">
      <c r="B13" s="10" t="s">
        <v>94</v>
      </c>
    </row>
    <row r="15" spans="1:4" x14ac:dyDescent="0.25">
      <c r="B15" s="1" t="s">
        <v>124</v>
      </c>
    </row>
    <row r="17" spans="2:4" x14ac:dyDescent="0.25">
      <c r="B17" s="5" t="s">
        <v>95</v>
      </c>
      <c r="C17" s="6">
        <f>C4</f>
        <v>182.56</v>
      </c>
      <c r="D17" s="4" t="str">
        <f ca="1">_xlfn.FORMULATEXT(C17)</f>
        <v>=C4</v>
      </c>
    </row>
    <row r="18" spans="2:4" x14ac:dyDescent="0.25">
      <c r="B18" s="5" t="s">
        <v>96</v>
      </c>
      <c r="C18" s="6">
        <f>C5/SQRT(C3)</f>
        <v>0.58196907134314269</v>
      </c>
      <c r="D18" s="4" t="str">
        <f ca="1">_xlfn.FORMULATEXT(C18)</f>
        <v>=C5/SQRT(C3)</v>
      </c>
    </row>
    <row r="19" spans="2:4" x14ac:dyDescent="0.25">
      <c r="B19" s="6"/>
      <c r="C19" s="6"/>
    </row>
    <row r="20" spans="2:4" x14ac:dyDescent="0.25">
      <c r="B20" s="5" t="s">
        <v>98</v>
      </c>
      <c r="C20" s="6">
        <f>_xlfn.NORM.S.INV(C11)</f>
        <v>-1.9599639845400536</v>
      </c>
      <c r="D20" s="4" t="str">
        <f ca="1">_xlfn.FORMULATEXT(C20)</f>
        <v>=NORM.S.INV(C11)</v>
      </c>
    </row>
    <row r="21" spans="2:4" x14ac:dyDescent="0.25">
      <c r="B21" s="5" t="s">
        <v>97</v>
      </c>
      <c r="C21" s="6">
        <f>_xlfn.NORM.S.INV(1-C11)</f>
        <v>1.9599639845400536</v>
      </c>
      <c r="D21" s="4" t="str">
        <f ca="1">_xlfn.FORMULATEXT(C21)</f>
        <v>=NORM.S.INV(1-C11)</v>
      </c>
    </row>
    <row r="22" spans="2:4" x14ac:dyDescent="0.25">
      <c r="B22" s="6"/>
      <c r="C22" s="6"/>
    </row>
    <row r="23" spans="2:4" x14ac:dyDescent="0.25">
      <c r="B23" s="5" t="s">
        <v>99</v>
      </c>
      <c r="C23" s="6">
        <f>C4+C20*C18</f>
        <v>181.41936158005123</v>
      </c>
      <c r="D23" s="4" t="str">
        <f ca="1">_xlfn.FORMULATEXT(C23)</f>
        <v>=C4+C20*C18</v>
      </c>
    </row>
    <row r="24" spans="2:4" x14ac:dyDescent="0.25">
      <c r="B24" s="5" t="s">
        <v>100</v>
      </c>
      <c r="C24" s="6">
        <f>C4+C21*C18</f>
        <v>183.70063841994877</v>
      </c>
      <c r="D24" s="4" t="str">
        <f ca="1">_xlfn.FORMULATEXT(C24)</f>
        <v>=C4+C21*C18</v>
      </c>
    </row>
    <row r="26" spans="2:4" x14ac:dyDescent="0.25">
      <c r="B26" s="16" t="s">
        <v>126</v>
      </c>
    </row>
    <row r="27" spans="2:4" x14ac:dyDescent="0.25">
      <c r="B27" s="1" t="s">
        <v>101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26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51.5703125" style="1" customWidth="1"/>
    <col min="3" max="3" width="17.42578125" style="1" customWidth="1"/>
    <col min="4" max="4" width="28.85546875" style="1" customWidth="1"/>
    <col min="5" max="16384" width="9.140625" style="1"/>
  </cols>
  <sheetData>
    <row r="1" spans="1:4" x14ac:dyDescent="0.25">
      <c r="A1" s="1" t="s">
        <v>137</v>
      </c>
    </row>
    <row r="3" spans="1:4" x14ac:dyDescent="0.25">
      <c r="B3" s="9" t="s">
        <v>11</v>
      </c>
      <c r="C3" s="8">
        <v>40</v>
      </c>
    </row>
    <row r="4" spans="1:4" x14ac:dyDescent="0.25">
      <c r="B4" s="9" t="s">
        <v>103</v>
      </c>
      <c r="C4" s="8">
        <v>24.5</v>
      </c>
    </row>
    <row r="5" spans="1:4" x14ac:dyDescent="0.25">
      <c r="B5" s="9" t="s">
        <v>102</v>
      </c>
      <c r="C5" s="8">
        <v>4</v>
      </c>
    </row>
    <row r="8" spans="1:4" x14ac:dyDescent="0.25">
      <c r="B8" s="15" t="s">
        <v>91</v>
      </c>
    </row>
    <row r="9" spans="1:4" x14ac:dyDescent="0.25">
      <c r="B9" s="5" t="s">
        <v>62</v>
      </c>
      <c r="C9" s="8">
        <v>0.95</v>
      </c>
    </row>
    <row r="10" spans="1:4" x14ac:dyDescent="0.25">
      <c r="B10" s="5" t="s">
        <v>93</v>
      </c>
      <c r="C10" s="6">
        <f>1-C9</f>
        <v>5.0000000000000044E-2</v>
      </c>
      <c r="D10" s="4" t="str">
        <f ca="1">_xlfn.FORMULATEXT(C10)</f>
        <v>=1-C9</v>
      </c>
    </row>
    <row r="11" spans="1:4" x14ac:dyDescent="0.25">
      <c r="B11" s="5" t="s">
        <v>61</v>
      </c>
      <c r="C11" s="6">
        <f>C10/2</f>
        <v>2.5000000000000022E-2</v>
      </c>
      <c r="D11" s="4" t="str">
        <f ca="1">_xlfn.FORMULATEXT(C11)</f>
        <v>=C10/2</v>
      </c>
    </row>
    <row r="13" spans="1:4" x14ac:dyDescent="0.25">
      <c r="B13" s="10"/>
    </row>
    <row r="15" spans="1:4" x14ac:dyDescent="0.25">
      <c r="B15" s="1" t="s">
        <v>127</v>
      </c>
    </row>
    <row r="17" spans="2:4" x14ac:dyDescent="0.25">
      <c r="B17" s="5" t="s">
        <v>95</v>
      </c>
      <c r="C17" s="6">
        <f>C4</f>
        <v>24.5</v>
      </c>
      <c r="D17" s="4" t="str">
        <f ca="1">_xlfn.FORMULATEXT(C17)</f>
        <v>=C4</v>
      </c>
    </row>
    <row r="18" spans="2:4" x14ac:dyDescent="0.25">
      <c r="B18" s="5" t="s">
        <v>96</v>
      </c>
      <c r="C18" s="6">
        <f>C5/SQRT(C3)</f>
        <v>0.63245553203367588</v>
      </c>
      <c r="D18" s="4" t="str">
        <f ca="1">_xlfn.FORMULATEXT(C18)</f>
        <v>=C5/SQRT(C3)</v>
      </c>
    </row>
    <row r="19" spans="2:4" x14ac:dyDescent="0.25">
      <c r="B19" s="6"/>
      <c r="C19" s="6"/>
    </row>
    <row r="20" spans="2:4" x14ac:dyDescent="0.25">
      <c r="B20" s="5" t="s">
        <v>98</v>
      </c>
      <c r="C20" s="6">
        <f>_xlfn.NORM.S.INV(C11)</f>
        <v>-1.9599639845400536</v>
      </c>
      <c r="D20" s="4" t="str">
        <f ca="1">_xlfn.FORMULATEXT(C20)</f>
        <v>=NORM.S.INV(C11)</v>
      </c>
    </row>
    <row r="21" spans="2:4" x14ac:dyDescent="0.25">
      <c r="B21" s="5" t="s">
        <v>97</v>
      </c>
      <c r="C21" s="6">
        <f>_xlfn.NORM.S.INV(1-C11)</f>
        <v>1.9599639845400536</v>
      </c>
      <c r="D21" s="4" t="str">
        <f ca="1">_xlfn.FORMULATEXT(C21)</f>
        <v>=NORM.S.INV(1-C11)</v>
      </c>
    </row>
    <row r="22" spans="2:4" x14ac:dyDescent="0.25">
      <c r="B22" s="6"/>
      <c r="C22" s="6"/>
    </row>
    <row r="23" spans="2:4" x14ac:dyDescent="0.25">
      <c r="B23" s="5" t="s">
        <v>99</v>
      </c>
      <c r="C23" s="6">
        <f>C4+C20*C18</f>
        <v>23.260409935390879</v>
      </c>
      <c r="D23" s="4" t="str">
        <f t="shared" ref="D23:D24" ca="1" si="0">_xlfn.FORMULATEXT(C23)</f>
        <v>=C4+C20*C18</v>
      </c>
    </row>
    <row r="24" spans="2:4" x14ac:dyDescent="0.25">
      <c r="B24" s="5" t="s">
        <v>100</v>
      </c>
      <c r="C24" s="6">
        <f>C4+C21*C18</f>
        <v>25.739590064609121</v>
      </c>
      <c r="D24" s="4" t="str">
        <f t="shared" ca="1" si="0"/>
        <v>=C4+C21*C18</v>
      </c>
    </row>
    <row r="26" spans="2:4" x14ac:dyDescent="0.25">
      <c r="B26" s="16" t="s">
        <v>128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6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4.7109375" style="1" customWidth="1"/>
    <col min="3" max="3" width="11.5703125" style="1" customWidth="1"/>
    <col min="4" max="4" width="22.140625" style="1" customWidth="1"/>
    <col min="5" max="16384" width="9.140625" style="1"/>
  </cols>
  <sheetData>
    <row r="1" spans="1:4" x14ac:dyDescent="0.25">
      <c r="A1" s="1" t="s">
        <v>138</v>
      </c>
    </row>
    <row r="3" spans="1:4" x14ac:dyDescent="0.25">
      <c r="B3" s="5" t="s">
        <v>11</v>
      </c>
      <c r="C3" s="8">
        <v>50</v>
      </c>
    </row>
    <row r="4" spans="1:4" x14ac:dyDescent="0.25">
      <c r="B4" s="5" t="s">
        <v>103</v>
      </c>
      <c r="C4" s="8">
        <v>22.8</v>
      </c>
    </row>
    <row r="5" spans="1:4" x14ac:dyDescent="0.25">
      <c r="B5" s="5" t="s">
        <v>102</v>
      </c>
      <c r="C5" s="7">
        <v>1.45</v>
      </c>
    </row>
    <row r="8" spans="1:4" x14ac:dyDescent="0.25">
      <c r="B8" s="15" t="s">
        <v>106</v>
      </c>
    </row>
    <row r="9" spans="1:4" x14ac:dyDescent="0.25">
      <c r="B9" s="5" t="s">
        <v>62</v>
      </c>
      <c r="C9" s="8">
        <v>0.98</v>
      </c>
    </row>
    <row r="10" spans="1:4" x14ac:dyDescent="0.25">
      <c r="B10" s="5" t="s">
        <v>93</v>
      </c>
      <c r="C10" s="6">
        <f>1-C9</f>
        <v>2.0000000000000018E-2</v>
      </c>
      <c r="D10" s="4" t="str">
        <f ca="1">_xlfn.FORMULATEXT(C10)</f>
        <v>=1-C9</v>
      </c>
    </row>
    <row r="11" spans="1:4" x14ac:dyDescent="0.25">
      <c r="B11" s="5" t="s">
        <v>61</v>
      </c>
      <c r="C11" s="6">
        <f>C10/2</f>
        <v>1.0000000000000009E-2</v>
      </c>
      <c r="D11" s="4" t="str">
        <f ca="1">_xlfn.FORMULATEXT(C11)</f>
        <v>=C10/2</v>
      </c>
    </row>
    <row r="13" spans="1:4" x14ac:dyDescent="0.25">
      <c r="B13" s="10"/>
    </row>
    <row r="15" spans="1:4" x14ac:dyDescent="0.25">
      <c r="B15" s="1" t="s">
        <v>127</v>
      </c>
    </row>
    <row r="17" spans="2:4" x14ac:dyDescent="0.25">
      <c r="B17" s="5" t="s">
        <v>95</v>
      </c>
      <c r="C17" s="6">
        <f>C4</f>
        <v>22.8</v>
      </c>
      <c r="D17" s="4" t="str">
        <f ca="1">_xlfn.FORMULATEXT(C17)</f>
        <v>=C4</v>
      </c>
    </row>
    <row r="18" spans="2:4" x14ac:dyDescent="0.25">
      <c r="B18" s="5" t="s">
        <v>96</v>
      </c>
      <c r="C18" s="6">
        <f>C5/SQRT(C3)</f>
        <v>0.20506096654409878</v>
      </c>
      <c r="D18" s="4" t="str">
        <f ca="1">_xlfn.FORMULATEXT(C18)</f>
        <v>=C5/SQRT(C3)</v>
      </c>
    </row>
    <row r="19" spans="2:4" x14ac:dyDescent="0.25">
      <c r="B19" s="6"/>
      <c r="C19" s="6"/>
    </row>
    <row r="20" spans="2:4" x14ac:dyDescent="0.25">
      <c r="B20" s="5" t="s">
        <v>98</v>
      </c>
      <c r="C20" s="6">
        <f>_xlfn.NORM.S.INV(C11)</f>
        <v>-2.3263478740408408</v>
      </c>
      <c r="D20" s="4" t="str">
        <f ca="1">_xlfn.FORMULATEXT(C20)</f>
        <v>=NORM.S.INV(C11)</v>
      </c>
    </row>
    <row r="21" spans="2:4" x14ac:dyDescent="0.25">
      <c r="B21" s="5" t="s">
        <v>97</v>
      </c>
      <c r="C21" s="6">
        <f>_xlfn.NORM.S.INV(1-C11)</f>
        <v>2.3263478740408408</v>
      </c>
      <c r="D21" s="4" t="str">
        <f ca="1">_xlfn.FORMULATEXT(C21)</f>
        <v>=NORM.S.INV(1-C11)</v>
      </c>
    </row>
    <row r="22" spans="2:4" x14ac:dyDescent="0.25">
      <c r="B22" s="6"/>
      <c r="C22" s="6"/>
    </row>
    <row r="23" spans="2:4" x14ac:dyDescent="0.25">
      <c r="B23" s="5" t="s">
        <v>99</v>
      </c>
      <c r="C23" s="6">
        <f>C4+C20*C18</f>
        <v>22.322956856431375</v>
      </c>
      <c r="D23" s="4" t="str">
        <f ca="1">_xlfn.FORMULATEXT(C23)</f>
        <v>=C4+C20*C18</v>
      </c>
    </row>
    <row r="24" spans="2:4" x14ac:dyDescent="0.25">
      <c r="B24" s="5" t="s">
        <v>100</v>
      </c>
      <c r="C24" s="6">
        <f>C4+C21*C18</f>
        <v>23.277043143568626</v>
      </c>
      <c r="D24" s="4" t="str">
        <f ca="1">_xlfn.FORMULATEXT(C24)</f>
        <v>=C4+C21*C18</v>
      </c>
    </row>
    <row r="26" spans="2:4" x14ac:dyDescent="0.25">
      <c r="B26" s="16" t="s">
        <v>129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3.42578125" style="1" customWidth="1"/>
    <col min="3" max="3" width="11.5703125" style="1" customWidth="1"/>
    <col min="4" max="4" width="22.140625" style="1" customWidth="1"/>
    <col min="5" max="16384" width="9.140625" style="1"/>
  </cols>
  <sheetData>
    <row r="1" spans="1:4" x14ac:dyDescent="0.25">
      <c r="A1" s="1" t="s">
        <v>139</v>
      </c>
    </row>
    <row r="3" spans="1:4" x14ac:dyDescent="0.25">
      <c r="B3" s="5" t="s">
        <v>11</v>
      </c>
      <c r="C3" s="8">
        <v>300</v>
      </c>
    </row>
    <row r="4" spans="1:4" x14ac:dyDescent="0.25">
      <c r="B4" s="5" t="s">
        <v>103</v>
      </c>
      <c r="C4" s="8">
        <v>9.6999999999999993</v>
      </c>
    </row>
    <row r="5" spans="1:4" x14ac:dyDescent="0.25">
      <c r="B5" s="5" t="s">
        <v>3</v>
      </c>
      <c r="C5" s="8">
        <v>3.2</v>
      </c>
    </row>
    <row r="8" spans="1:4" x14ac:dyDescent="0.25">
      <c r="B8" s="15" t="s">
        <v>106</v>
      </c>
    </row>
    <row r="9" spans="1:4" x14ac:dyDescent="0.25">
      <c r="B9" s="5" t="s">
        <v>62</v>
      </c>
      <c r="C9" s="8">
        <v>0.98</v>
      </c>
    </row>
    <row r="10" spans="1:4" x14ac:dyDescent="0.25">
      <c r="B10" s="5" t="s">
        <v>93</v>
      </c>
      <c r="C10" s="6">
        <f>1-C9</f>
        <v>2.0000000000000018E-2</v>
      </c>
      <c r="D10" s="4" t="str">
        <f ca="1">_xlfn.FORMULATEXT(C10)</f>
        <v>=1-C9</v>
      </c>
    </row>
    <row r="11" spans="1:4" x14ac:dyDescent="0.25">
      <c r="B11" s="5" t="s">
        <v>61</v>
      </c>
      <c r="C11" s="6">
        <f>C10/2</f>
        <v>1.0000000000000009E-2</v>
      </c>
      <c r="D11" s="4" t="str">
        <f ca="1">_xlfn.FORMULATEXT(C11)</f>
        <v>=C10/2</v>
      </c>
    </row>
    <row r="13" spans="1:4" x14ac:dyDescent="0.25">
      <c r="B13" s="10" t="s">
        <v>94</v>
      </c>
    </row>
    <row r="15" spans="1:4" x14ac:dyDescent="0.25">
      <c r="B15" s="1" t="s">
        <v>124</v>
      </c>
    </row>
    <row r="17" spans="2:4" x14ac:dyDescent="0.25">
      <c r="B17" s="5" t="s">
        <v>95</v>
      </c>
      <c r="C17" s="6">
        <f>C4</f>
        <v>9.6999999999999993</v>
      </c>
      <c r="D17" s="4" t="str">
        <f ca="1">_xlfn.FORMULATEXT(C17)</f>
        <v>=C4</v>
      </c>
    </row>
    <row r="18" spans="2:4" x14ac:dyDescent="0.25">
      <c r="B18" s="5" t="s">
        <v>96</v>
      </c>
      <c r="C18" s="6">
        <f>C5/SQRT(C3)</f>
        <v>0.18475208614068023</v>
      </c>
      <c r="D18" s="4" t="str">
        <f ca="1">_xlfn.FORMULATEXT(C18)</f>
        <v>=C5/SQRT(C3)</v>
      </c>
    </row>
    <row r="19" spans="2:4" x14ac:dyDescent="0.25">
      <c r="B19" s="6"/>
      <c r="C19" s="6"/>
    </row>
    <row r="20" spans="2:4" x14ac:dyDescent="0.25">
      <c r="B20" s="5" t="s">
        <v>98</v>
      </c>
      <c r="C20" s="6">
        <f>_xlfn.NORM.S.INV(C11)</f>
        <v>-2.3263478740408408</v>
      </c>
      <c r="D20" s="4" t="str">
        <f ca="1">_xlfn.FORMULATEXT(C20)</f>
        <v>=NORM.S.INV(C11)</v>
      </c>
    </row>
    <row r="21" spans="2:4" x14ac:dyDescent="0.25">
      <c r="B21" s="5" t="s">
        <v>97</v>
      </c>
      <c r="C21" s="6">
        <f>_xlfn.NORM.S.INV(1-C11)</f>
        <v>2.3263478740408408</v>
      </c>
      <c r="D21" s="4" t="str">
        <f ca="1">_xlfn.FORMULATEXT(C21)</f>
        <v>=NORM.S.INV(1-C11)</v>
      </c>
    </row>
    <row r="22" spans="2:4" x14ac:dyDescent="0.25">
      <c r="B22" s="6"/>
      <c r="C22" s="6"/>
    </row>
    <row r="23" spans="2:4" x14ac:dyDescent="0.25">
      <c r="B23" s="5" t="s">
        <v>99</v>
      </c>
      <c r="C23" s="6">
        <f>C4+C20*C18</f>
        <v>9.2702023771820183</v>
      </c>
      <c r="D23" s="4" t="str">
        <f ca="1">_xlfn.FORMULATEXT(C23)</f>
        <v>=C4+C20*C18</v>
      </c>
    </row>
    <row r="24" spans="2:4" x14ac:dyDescent="0.25">
      <c r="B24" s="5" t="s">
        <v>100</v>
      </c>
      <c r="C24" s="6">
        <f>C4+C21*C18</f>
        <v>10.12979762281798</v>
      </c>
      <c r="D24" s="4" t="str">
        <f ca="1">_xlfn.FORMULATEXT(C24)</f>
        <v>=C4+C21*C18</v>
      </c>
    </row>
    <row r="26" spans="2:4" x14ac:dyDescent="0.25">
      <c r="B26" s="16" t="s">
        <v>130</v>
      </c>
    </row>
    <row r="27" spans="2:4" x14ac:dyDescent="0.25">
      <c r="B27" s="1" t="s">
        <v>101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40" style="1" customWidth="1"/>
    <col min="3" max="3" width="11.5703125" style="1" customWidth="1"/>
    <col min="4" max="4" width="22.140625" style="1" customWidth="1"/>
    <col min="5" max="16384" width="9.140625" style="1"/>
  </cols>
  <sheetData>
    <row r="1" spans="1:4" x14ac:dyDescent="0.25">
      <c r="A1" s="1" t="s">
        <v>140</v>
      </c>
    </row>
    <row r="3" spans="1:4" x14ac:dyDescent="0.25">
      <c r="B3" s="5" t="s">
        <v>11</v>
      </c>
      <c r="C3" s="8">
        <v>65</v>
      </c>
    </row>
    <row r="4" spans="1:4" x14ac:dyDescent="0.25">
      <c r="B4" s="5" t="s">
        <v>103</v>
      </c>
      <c r="C4" s="8">
        <v>3.01</v>
      </c>
    </row>
    <row r="5" spans="1:4" x14ac:dyDescent="0.25">
      <c r="B5" s="5" t="s">
        <v>3</v>
      </c>
      <c r="C5" s="8">
        <v>0.28000000000000003</v>
      </c>
    </row>
    <row r="8" spans="1:4" x14ac:dyDescent="0.25">
      <c r="B8" s="15" t="s">
        <v>107</v>
      </c>
    </row>
    <row r="9" spans="1:4" x14ac:dyDescent="0.25">
      <c r="B9" s="5" t="s">
        <v>62</v>
      </c>
      <c r="C9" s="8">
        <v>0.99</v>
      </c>
    </row>
    <row r="10" spans="1:4" x14ac:dyDescent="0.25">
      <c r="B10" s="5" t="s">
        <v>93</v>
      </c>
      <c r="C10" s="6">
        <f>1-C9</f>
        <v>1.0000000000000009E-2</v>
      </c>
      <c r="D10" s="4" t="str">
        <f ca="1">_xlfn.FORMULATEXT(C10)</f>
        <v>=1-C9</v>
      </c>
    </row>
    <row r="11" spans="1:4" x14ac:dyDescent="0.25">
      <c r="B11" s="5" t="s">
        <v>61</v>
      </c>
      <c r="C11" s="6">
        <f>C10/2</f>
        <v>5.0000000000000044E-3</v>
      </c>
      <c r="D11" s="4" t="str">
        <f ca="1">_xlfn.FORMULATEXT(C11)</f>
        <v>=C10/2</v>
      </c>
    </row>
    <row r="13" spans="1:4" x14ac:dyDescent="0.25">
      <c r="B13" s="10" t="s">
        <v>94</v>
      </c>
    </row>
    <row r="15" spans="1:4" x14ac:dyDescent="0.25">
      <c r="B15" s="1" t="s">
        <v>124</v>
      </c>
    </row>
    <row r="17" spans="2:4" x14ac:dyDescent="0.25">
      <c r="B17" s="5" t="s">
        <v>95</v>
      </c>
      <c r="C17" s="6">
        <f>C4</f>
        <v>3.01</v>
      </c>
      <c r="D17" s="4" t="str">
        <f ca="1">_xlfn.FORMULATEXT(C17)</f>
        <v>=C4</v>
      </c>
    </row>
    <row r="18" spans="2:4" x14ac:dyDescent="0.25">
      <c r="B18" s="5" t="s">
        <v>96</v>
      </c>
      <c r="C18" s="6">
        <f>C5/SQRT(C3)</f>
        <v>3.4729725684978376E-2</v>
      </c>
      <c r="D18" s="4" t="str">
        <f ca="1">_xlfn.FORMULATEXT(C18)</f>
        <v>=C5/SQRT(C3)</v>
      </c>
    </row>
    <row r="19" spans="2:4" x14ac:dyDescent="0.25">
      <c r="B19" s="6"/>
      <c r="C19" s="6"/>
    </row>
    <row r="20" spans="2:4" x14ac:dyDescent="0.25">
      <c r="B20" s="5" t="s">
        <v>98</v>
      </c>
      <c r="C20" s="6">
        <f>_xlfn.NORM.S.INV(C11)</f>
        <v>-2.5758293035488999</v>
      </c>
      <c r="D20" s="4" t="str">
        <f ca="1">_xlfn.FORMULATEXT(C20)</f>
        <v>=NORM.S.INV(C11)</v>
      </c>
    </row>
    <row r="21" spans="2:4" x14ac:dyDescent="0.25">
      <c r="B21" s="5" t="s">
        <v>97</v>
      </c>
      <c r="C21" s="6">
        <f>_xlfn.NORM.S.INV(1-C11)</f>
        <v>2.5758293035488999</v>
      </c>
      <c r="D21" s="4" t="str">
        <f ca="1">_xlfn.FORMULATEXT(C21)</f>
        <v>=NORM.S.INV(1-C11)</v>
      </c>
    </row>
    <row r="22" spans="2:4" x14ac:dyDescent="0.25">
      <c r="B22" s="6"/>
      <c r="C22" s="6"/>
    </row>
    <row r="23" spans="2:4" x14ac:dyDescent="0.25">
      <c r="B23" s="5" t="s">
        <v>99</v>
      </c>
      <c r="C23" s="6">
        <f>C4+C20*C18</f>
        <v>2.9205421548764177</v>
      </c>
      <c r="D23" s="4" t="str">
        <f ca="1">_xlfn.FORMULATEXT(C23)</f>
        <v>=C4+C20*C18</v>
      </c>
    </row>
    <row r="24" spans="2:4" x14ac:dyDescent="0.25">
      <c r="B24" s="5" t="s">
        <v>100</v>
      </c>
      <c r="C24" s="6">
        <f>C4+C21*C18</f>
        <v>3.0994578451235819</v>
      </c>
      <c r="D24" s="4" t="str">
        <f ca="1">_xlfn.FORMULATEXT(C24)</f>
        <v>=C4+C21*C18</v>
      </c>
    </row>
    <row r="26" spans="2:4" x14ac:dyDescent="0.25">
      <c r="B26" s="16" t="s">
        <v>131</v>
      </c>
    </row>
    <row r="27" spans="2:4" x14ac:dyDescent="0.25">
      <c r="B27" s="1" t="s">
        <v>101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6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6" style="1" customWidth="1"/>
    <col min="3" max="3" width="11.5703125" style="1" customWidth="1"/>
    <col min="4" max="4" width="22.140625" style="1" customWidth="1"/>
    <col min="5" max="16384" width="9.140625" style="1"/>
  </cols>
  <sheetData>
    <row r="1" spans="1:4" x14ac:dyDescent="0.25">
      <c r="A1" s="1" t="s">
        <v>141</v>
      </c>
    </row>
    <row r="3" spans="1:4" x14ac:dyDescent="0.25">
      <c r="B3" s="5" t="s">
        <v>11</v>
      </c>
      <c r="C3" s="8">
        <v>38</v>
      </c>
    </row>
    <row r="4" spans="1:4" x14ac:dyDescent="0.25">
      <c r="B4" s="5" t="s">
        <v>103</v>
      </c>
      <c r="C4" s="8">
        <v>17.8</v>
      </c>
    </row>
    <row r="5" spans="1:4" x14ac:dyDescent="0.25">
      <c r="B5" s="5" t="s">
        <v>102</v>
      </c>
      <c r="C5" s="7">
        <v>4.5</v>
      </c>
    </row>
    <row r="8" spans="1:4" x14ac:dyDescent="0.25">
      <c r="B8" s="15" t="s">
        <v>106</v>
      </c>
    </row>
    <row r="9" spans="1:4" x14ac:dyDescent="0.25">
      <c r="B9" s="5" t="s">
        <v>62</v>
      </c>
      <c r="C9" s="8">
        <v>0.98</v>
      </c>
    </row>
    <row r="10" spans="1:4" x14ac:dyDescent="0.25">
      <c r="B10" s="5" t="s">
        <v>93</v>
      </c>
      <c r="C10" s="6">
        <f>1-C9</f>
        <v>2.0000000000000018E-2</v>
      </c>
      <c r="D10" s="4" t="str">
        <f ca="1">_xlfn.FORMULATEXT(C10)</f>
        <v>=1-C9</v>
      </c>
    </row>
    <row r="11" spans="1:4" x14ac:dyDescent="0.25">
      <c r="B11" s="5" t="s">
        <v>61</v>
      </c>
      <c r="C11" s="6">
        <f>C10/2</f>
        <v>1.0000000000000009E-2</v>
      </c>
      <c r="D11" s="4" t="str">
        <f ca="1">_xlfn.FORMULATEXT(C11)</f>
        <v>=C10/2</v>
      </c>
    </row>
    <row r="13" spans="1:4" x14ac:dyDescent="0.25">
      <c r="B13" s="10"/>
    </row>
    <row r="15" spans="1:4" x14ac:dyDescent="0.25">
      <c r="B15" s="1" t="s">
        <v>127</v>
      </c>
    </row>
    <row r="17" spans="2:4" x14ac:dyDescent="0.25">
      <c r="B17" s="5" t="s">
        <v>95</v>
      </c>
      <c r="C17" s="6">
        <f>C4</f>
        <v>17.8</v>
      </c>
      <c r="D17" s="4" t="str">
        <f ca="1">_xlfn.FORMULATEXT(C17)</f>
        <v>=C4</v>
      </c>
    </row>
    <row r="18" spans="2:4" x14ac:dyDescent="0.25">
      <c r="B18" s="5" t="s">
        <v>96</v>
      </c>
      <c r="C18" s="6">
        <f>C5/SQRT(C3)</f>
        <v>0.7299963950884315</v>
      </c>
      <c r="D18" s="4" t="str">
        <f ca="1">_xlfn.FORMULATEXT(C18)</f>
        <v>=C5/SQRT(C3)</v>
      </c>
    </row>
    <row r="19" spans="2:4" x14ac:dyDescent="0.25">
      <c r="B19" s="6"/>
      <c r="C19" s="6"/>
    </row>
    <row r="20" spans="2:4" x14ac:dyDescent="0.25">
      <c r="B20" s="5" t="s">
        <v>98</v>
      </c>
      <c r="C20" s="6">
        <f>_xlfn.NORM.S.INV(C11)</f>
        <v>-2.3263478740408408</v>
      </c>
      <c r="D20" s="4" t="str">
        <f ca="1">_xlfn.FORMULATEXT(C20)</f>
        <v>=NORM.S.INV(C11)</v>
      </c>
    </row>
    <row r="21" spans="2:4" x14ac:dyDescent="0.25">
      <c r="B21" s="5" t="s">
        <v>97</v>
      </c>
      <c r="C21" s="6">
        <f>_xlfn.NORM.S.INV(1-C11)</f>
        <v>2.3263478740408408</v>
      </c>
      <c r="D21" s="4" t="str">
        <f ca="1">_xlfn.FORMULATEXT(C21)</f>
        <v>=NORM.S.INV(1-C11)</v>
      </c>
    </row>
    <row r="22" spans="2:4" x14ac:dyDescent="0.25">
      <c r="B22" s="6"/>
      <c r="C22" s="6"/>
    </row>
    <row r="23" spans="2:4" x14ac:dyDescent="0.25">
      <c r="B23" s="5" t="s">
        <v>99</v>
      </c>
      <c r="C23" s="6">
        <f>C4+C20*C18</f>
        <v>16.101774438228549</v>
      </c>
      <c r="D23" s="4" t="str">
        <f ca="1">_xlfn.FORMULATEXT(C23)</f>
        <v>=C4+C20*C18</v>
      </c>
    </row>
    <row r="24" spans="2:4" x14ac:dyDescent="0.25">
      <c r="B24" s="5" t="s">
        <v>100</v>
      </c>
      <c r="C24" s="6">
        <f>C4+C21*C18</f>
        <v>19.498225561771452</v>
      </c>
      <c r="D24" s="4" t="str">
        <f ca="1">_xlfn.FORMULATEXT(C24)</f>
        <v>=C4+C21*C18</v>
      </c>
    </row>
    <row r="26" spans="2:4" x14ac:dyDescent="0.25">
      <c r="B26" s="16" t="s">
        <v>132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29.5703125" style="1" customWidth="1"/>
    <col min="3" max="3" width="9.140625" style="1"/>
    <col min="4" max="4" width="35.85546875" style="1" customWidth="1"/>
    <col min="5" max="16384" width="9.140625" style="1"/>
  </cols>
  <sheetData>
    <row r="1" spans="1:4" x14ac:dyDescent="0.25">
      <c r="A1" s="1" t="s">
        <v>142</v>
      </c>
    </row>
    <row r="3" spans="1:4" x14ac:dyDescent="0.25">
      <c r="B3" s="1" t="s">
        <v>105</v>
      </c>
    </row>
    <row r="5" spans="1:4" x14ac:dyDescent="0.25">
      <c r="B5" s="5" t="s">
        <v>102</v>
      </c>
      <c r="C5" s="8">
        <v>3</v>
      </c>
    </row>
    <row r="7" spans="1:4" x14ac:dyDescent="0.25">
      <c r="B7" s="5" t="s">
        <v>82</v>
      </c>
      <c r="C7" s="8">
        <v>0.4</v>
      </c>
    </row>
    <row r="9" spans="1:4" x14ac:dyDescent="0.25">
      <c r="B9" s="5" t="s">
        <v>62</v>
      </c>
      <c r="C9" s="8">
        <v>0.95</v>
      </c>
    </row>
    <row r="10" spans="1:4" x14ac:dyDescent="0.25">
      <c r="B10" s="5" t="s">
        <v>92</v>
      </c>
      <c r="C10" s="6">
        <f>1-C9</f>
        <v>5.0000000000000044E-2</v>
      </c>
    </row>
    <row r="11" spans="1:4" x14ac:dyDescent="0.25">
      <c r="B11" s="5" t="s">
        <v>61</v>
      </c>
      <c r="C11" s="6">
        <f>C10/2</f>
        <v>2.5000000000000022E-2</v>
      </c>
    </row>
    <row r="12" spans="1:4" x14ac:dyDescent="0.25">
      <c r="B12" s="9"/>
    </row>
    <row r="13" spans="1:4" x14ac:dyDescent="0.25">
      <c r="B13" s="5" t="s">
        <v>104</v>
      </c>
      <c r="C13" s="6">
        <f>_xlfn.NORM.S.INV(1-C11)</f>
        <v>1.9599639845400536</v>
      </c>
      <c r="D13" s="4" t="str">
        <f ca="1">_xlfn.FORMULATEXT(C13)</f>
        <v>=NORM.S.INV(1-C11)</v>
      </c>
    </row>
    <row r="15" spans="1:4" x14ac:dyDescent="0.25">
      <c r="B15" s="5" t="s">
        <v>0</v>
      </c>
      <c r="C15" s="6">
        <f>(C13*C5/C7)^2</f>
        <v>216.08205866404444</v>
      </c>
      <c r="D15" s="4" t="str">
        <f ca="1">_xlfn.FORMULATEXT(C15)</f>
        <v>=(C13*C5/C7)^2</v>
      </c>
    </row>
    <row r="17" spans="2:2" x14ac:dyDescent="0.25">
      <c r="B17" s="1" t="s">
        <v>133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2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64.42578125" style="1" customWidth="1"/>
    <col min="3" max="3" width="11.5703125" style="1" customWidth="1"/>
    <col min="4" max="4" width="22.140625" style="1" customWidth="1"/>
    <col min="5" max="16384" width="9.140625" style="1"/>
  </cols>
  <sheetData>
    <row r="1" spans="1:4" x14ac:dyDescent="0.25">
      <c r="A1" s="1" t="s">
        <v>143</v>
      </c>
    </row>
    <row r="3" spans="1:4" x14ac:dyDescent="0.25">
      <c r="B3" s="5" t="s">
        <v>11</v>
      </c>
      <c r="C3" s="8">
        <v>70</v>
      </c>
    </row>
    <row r="4" spans="1:4" x14ac:dyDescent="0.25">
      <c r="B4" s="5" t="s">
        <v>103</v>
      </c>
      <c r="C4" s="8">
        <v>2010</v>
      </c>
    </row>
    <row r="5" spans="1:4" x14ac:dyDescent="0.25">
      <c r="B5" s="5" t="s">
        <v>3</v>
      </c>
      <c r="C5" s="8">
        <v>48.6</v>
      </c>
    </row>
    <row r="8" spans="1:4" x14ac:dyDescent="0.25">
      <c r="B8" s="15" t="s">
        <v>91</v>
      </c>
    </row>
    <row r="9" spans="1:4" x14ac:dyDescent="0.25">
      <c r="B9" s="5" t="s">
        <v>62</v>
      </c>
      <c r="C9" s="8">
        <v>0.95</v>
      </c>
    </row>
    <row r="10" spans="1:4" x14ac:dyDescent="0.25">
      <c r="B10" s="5" t="s">
        <v>93</v>
      </c>
      <c r="C10" s="6">
        <f>1-C9</f>
        <v>5.0000000000000044E-2</v>
      </c>
      <c r="D10" s="4" t="str">
        <f ca="1">_xlfn.FORMULATEXT(C10)</f>
        <v>=1-C9</v>
      </c>
    </row>
    <row r="11" spans="1:4" x14ac:dyDescent="0.25">
      <c r="B11" s="5" t="s">
        <v>61</v>
      </c>
      <c r="C11" s="6">
        <f>C10/2</f>
        <v>2.5000000000000022E-2</v>
      </c>
      <c r="D11" s="4" t="str">
        <f ca="1">_xlfn.FORMULATEXT(C11)</f>
        <v>=C10/2</v>
      </c>
    </row>
    <row r="13" spans="1:4" x14ac:dyDescent="0.25">
      <c r="B13" s="10" t="s">
        <v>94</v>
      </c>
    </row>
    <row r="15" spans="1:4" x14ac:dyDescent="0.25">
      <c r="B15" s="1" t="s">
        <v>124</v>
      </c>
    </row>
    <row r="17" spans="2:4" x14ac:dyDescent="0.25">
      <c r="B17" s="5" t="s">
        <v>95</v>
      </c>
      <c r="C17" s="6">
        <f>C4</f>
        <v>2010</v>
      </c>
      <c r="D17" s="4" t="str">
        <f ca="1">_xlfn.FORMULATEXT(C17)</f>
        <v>=C4</v>
      </c>
    </row>
    <row r="18" spans="2:4" x14ac:dyDescent="0.25">
      <c r="B18" s="5" t="s">
        <v>96</v>
      </c>
      <c r="C18" s="6">
        <f>C5/SQRT(C3)</f>
        <v>5.8088110413651535</v>
      </c>
      <c r="D18" s="4" t="str">
        <f ca="1">_xlfn.FORMULATEXT(C18)</f>
        <v>=C5/SQRT(C3)</v>
      </c>
    </row>
    <row r="19" spans="2:4" x14ac:dyDescent="0.25">
      <c r="B19" s="6"/>
      <c r="C19" s="6"/>
    </row>
    <row r="20" spans="2:4" x14ac:dyDescent="0.25">
      <c r="B20" s="5" t="s">
        <v>98</v>
      </c>
      <c r="C20" s="6">
        <f>_xlfn.NORM.S.INV(C11)</f>
        <v>-1.9599639845400536</v>
      </c>
      <c r="D20" s="4" t="str">
        <f ca="1">_xlfn.FORMULATEXT(C20)</f>
        <v>=NORM.S.INV(C11)</v>
      </c>
    </row>
    <row r="21" spans="2:4" x14ac:dyDescent="0.25">
      <c r="B21" s="5" t="s">
        <v>97</v>
      </c>
      <c r="C21" s="6">
        <f>_xlfn.NORM.S.INV(1-C11)</f>
        <v>1.9599639845400536</v>
      </c>
      <c r="D21" s="4" t="str">
        <f ca="1">_xlfn.FORMULATEXT(C21)</f>
        <v>=NORM.S.INV(1-C11)</v>
      </c>
    </row>
    <row r="22" spans="2:4" x14ac:dyDescent="0.25">
      <c r="B22" s="6"/>
      <c r="C22" s="6"/>
    </row>
    <row r="23" spans="2:4" x14ac:dyDescent="0.25">
      <c r="B23" s="5" t="s">
        <v>99</v>
      </c>
      <c r="C23" s="6">
        <f>C4+C20*C18</f>
        <v>1998.6149395659256</v>
      </c>
      <c r="D23" s="4" t="str">
        <f ca="1">_xlfn.FORMULATEXT(C23)</f>
        <v>=C4+C20*C18</v>
      </c>
    </row>
    <row r="24" spans="2:4" x14ac:dyDescent="0.25">
      <c r="B24" s="5" t="s">
        <v>100</v>
      </c>
      <c r="C24" s="6">
        <f>C4+C21*C18</f>
        <v>2021.3850604340744</v>
      </c>
      <c r="D24" s="4" t="str">
        <f ca="1">_xlfn.FORMULATEXT(C24)</f>
        <v>=C4+C21*C18</v>
      </c>
    </row>
    <row r="26" spans="2:4" x14ac:dyDescent="0.25">
      <c r="B26" s="16" t="s">
        <v>134</v>
      </c>
    </row>
    <row r="27" spans="2:4" x14ac:dyDescent="0.25">
      <c r="B27" s="1" t="s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16.5703125" style="1" customWidth="1"/>
    <col min="3" max="3" width="9.140625" style="1"/>
    <col min="4" max="4" width="14.140625" style="1" customWidth="1"/>
    <col min="5" max="5" width="4.7109375" style="1" customWidth="1"/>
    <col min="6" max="6" width="22.5703125" style="1" customWidth="1"/>
    <col min="7" max="7" width="9.140625" style="1"/>
    <col min="8" max="8" width="47.42578125" style="1" customWidth="1"/>
    <col min="9" max="9" width="9.140625" style="1"/>
    <col min="10" max="10" width="16.85546875" style="1" customWidth="1"/>
    <col min="11" max="16384" width="9.140625" style="1"/>
  </cols>
  <sheetData>
    <row r="1" spans="1:8" x14ac:dyDescent="0.25">
      <c r="A1" s="1" t="s">
        <v>109</v>
      </c>
    </row>
    <row r="3" spans="1:8" x14ac:dyDescent="0.25">
      <c r="B3" s="5" t="s">
        <v>16</v>
      </c>
      <c r="C3" s="6">
        <v>8.6999999999999993</v>
      </c>
      <c r="H3" s="4"/>
    </row>
    <row r="4" spans="1:8" x14ac:dyDescent="0.25">
      <c r="B4" s="5" t="s">
        <v>17</v>
      </c>
      <c r="C4" s="6">
        <v>0.3</v>
      </c>
    </row>
    <row r="5" spans="1:8" x14ac:dyDescent="0.25">
      <c r="B5" s="5" t="s">
        <v>18</v>
      </c>
      <c r="C5" s="6">
        <v>10</v>
      </c>
    </row>
    <row r="7" spans="1:8" x14ac:dyDescent="0.25">
      <c r="B7" s="9" t="s">
        <v>8</v>
      </c>
      <c r="C7" s="3" t="s">
        <v>4</v>
      </c>
      <c r="D7" s="2" t="s">
        <v>83</v>
      </c>
      <c r="F7" s="5" t="s">
        <v>19</v>
      </c>
      <c r="G7" s="6">
        <f>SUM(C8:C12)/COUNT(C8:C12)</f>
        <v>8.6999999999999993</v>
      </c>
      <c r="H7" s="4" t="str">
        <f ca="1">_xlfn.FORMULATEXT(G7)</f>
        <v>=SUM(C8:C12)/COUNT(C8:C12)</v>
      </c>
    </row>
    <row r="8" spans="1:8" x14ac:dyDescent="0.25">
      <c r="C8" s="3">
        <v>8.6</v>
      </c>
      <c r="D8" s="2">
        <f>(C8-$G$7)^2</f>
        <v>9.9999999999999291E-3</v>
      </c>
      <c r="F8" s="5" t="s">
        <v>21</v>
      </c>
      <c r="G8" s="6">
        <f>COUNT(C8:C12)</f>
        <v>5</v>
      </c>
      <c r="H8" s="4" t="str">
        <f ca="1">_xlfn.FORMULATEXT(G8)</f>
        <v>=COUNT(C8:C12)</v>
      </c>
    </row>
    <row r="9" spans="1:8" x14ac:dyDescent="0.25">
      <c r="C9" s="3">
        <v>8.5</v>
      </c>
      <c r="D9" s="2">
        <f>(C9-$G$7)^2</f>
        <v>3.9999999999999716E-2</v>
      </c>
      <c r="F9" s="5" t="s">
        <v>90</v>
      </c>
      <c r="G9" s="6">
        <f>SUM(D8:D12)</f>
        <v>0.10000000000000035</v>
      </c>
      <c r="H9" s="4" t="str">
        <f ca="1">_xlfn.FORMULATEXT(G9)</f>
        <v>=SUM(D8:D12)</v>
      </c>
    </row>
    <row r="10" spans="1:8" x14ac:dyDescent="0.25">
      <c r="C10" s="3">
        <v>8.8000000000000007</v>
      </c>
      <c r="D10" s="2">
        <f>(C10-$G$7)^2</f>
        <v>1.0000000000000285E-2</v>
      </c>
      <c r="F10" s="5" t="s">
        <v>87</v>
      </c>
      <c r="G10" s="6">
        <f>G9/(G8-1)</f>
        <v>2.5000000000000088E-2</v>
      </c>
      <c r="H10" s="4" t="str">
        <f ca="1">_xlfn.FORMULATEXT(G10)</f>
        <v>=G9/(G8-1)</v>
      </c>
    </row>
    <row r="11" spans="1:8" x14ac:dyDescent="0.25">
      <c r="C11" s="3">
        <v>8.6999999999999993</v>
      </c>
      <c r="D11" s="2">
        <f>(C11-$G$7)^2</f>
        <v>0</v>
      </c>
      <c r="F11" s="5" t="s">
        <v>20</v>
      </c>
      <c r="G11" s="6">
        <f>G10^0.5</f>
        <v>0.15811388300841925</v>
      </c>
      <c r="H11" s="4" t="str">
        <f ca="1">_xlfn.FORMULATEXT(G11)</f>
        <v>=G10^0.5</v>
      </c>
    </row>
    <row r="12" spans="1:8" x14ac:dyDescent="0.25">
      <c r="C12" s="3">
        <v>8.9</v>
      </c>
      <c r="D12" s="2">
        <f>(C12-$G$7)^2</f>
        <v>4.0000000000000424E-2</v>
      </c>
    </row>
    <row r="13" spans="1:8" x14ac:dyDescent="0.25">
      <c r="F13" s="9" t="s">
        <v>22</v>
      </c>
    </row>
    <row r="14" spans="1:8" x14ac:dyDescent="0.25">
      <c r="F14" s="7" t="s">
        <v>23</v>
      </c>
      <c r="G14" s="6">
        <f>(C5*C3+G8*G7)/(C5+G8)</f>
        <v>8.6999999999999993</v>
      </c>
      <c r="H14" s="4" t="str">
        <f ca="1">_xlfn.FORMULATEXT(G14)</f>
        <v>=(C5*C3+G8*G7)/(C5+G8)</v>
      </c>
    </row>
    <row r="15" spans="1:8" x14ac:dyDescent="0.25">
      <c r="D15" s="4"/>
      <c r="F15" s="7" t="s">
        <v>24</v>
      </c>
      <c r="G15" s="6">
        <f>SQRT((C5*C4^2+G8*G11^2)/(C5+G8-2))</f>
        <v>0.28079557305298436</v>
      </c>
      <c r="H15" s="4" t="str">
        <f ca="1">_xlfn.FORMULATEXT(G15)</f>
        <v>=SQRT((C5*C4^2+G8*G11^2)/(C5+G8-2))</v>
      </c>
    </row>
    <row r="17" spans="7:8" x14ac:dyDescent="0.25">
      <c r="G17" s="6">
        <f>_xlfn.VAR.S(C8:C12)</f>
        <v>2.5000000000000088E-2</v>
      </c>
      <c r="H17" s="4" t="str">
        <f ca="1">_xlfn.FORMULATEXT(G17)</f>
        <v>=VAR.S(C8:C12)</v>
      </c>
    </row>
    <row r="18" spans="7:8" x14ac:dyDescent="0.25">
      <c r="G18" s="6">
        <f>_xlfn.STDEV.S(C8:C12)</f>
        <v>0.15811388300841925</v>
      </c>
      <c r="H18" s="4" t="str">
        <f ca="1">_xlfn.FORMULATEXT(G18)</f>
        <v>=STDEV.S(C8:C12)</v>
      </c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97" orientation="landscape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522689" r:id="rId4">
          <objectPr defaultSize="0" autoPict="0" r:id="rId5">
            <anchor moveWithCells="1">
              <from>
                <xdr:col>1</xdr:col>
                <xdr:colOff>523875</xdr:colOff>
                <xdr:row>12</xdr:row>
                <xdr:rowOff>152400</xdr:rowOff>
              </from>
              <to>
                <xdr:col>4</xdr:col>
                <xdr:colOff>19050</xdr:colOff>
                <xdr:row>17</xdr:row>
                <xdr:rowOff>0</xdr:rowOff>
              </to>
            </anchor>
          </objectPr>
        </oleObject>
      </mc:Choice>
      <mc:Fallback>
        <oleObject progId="Equation.3" shapeId="152268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23.42578125" style="1" customWidth="1"/>
    <col min="3" max="3" width="19.5703125" style="1" customWidth="1"/>
    <col min="4" max="4" width="16.5703125" style="1" customWidth="1"/>
    <col min="5" max="5" width="18.42578125" style="1" customWidth="1"/>
    <col min="6" max="6" width="5.140625" style="1" customWidth="1"/>
    <col min="7" max="7" width="27.85546875" style="1" customWidth="1"/>
    <col min="8" max="8" width="9.140625" style="1"/>
    <col min="9" max="9" width="40.28515625" style="1" customWidth="1"/>
    <col min="10" max="10" width="9.140625" style="1"/>
    <col min="11" max="11" width="16" style="1" customWidth="1"/>
    <col min="12" max="16384" width="9.140625" style="1"/>
  </cols>
  <sheetData>
    <row r="1" spans="1:9" x14ac:dyDescent="0.25">
      <c r="A1" s="1" t="s">
        <v>110</v>
      </c>
    </row>
    <row r="3" spans="1:9" x14ac:dyDescent="0.25">
      <c r="B3" s="3" t="s">
        <v>7</v>
      </c>
      <c r="C3" s="3" t="s">
        <v>83</v>
      </c>
      <c r="D3" s="3" t="s">
        <v>8</v>
      </c>
      <c r="E3" s="3" t="s">
        <v>88</v>
      </c>
      <c r="G3" s="2" t="s">
        <v>25</v>
      </c>
    </row>
    <row r="4" spans="1:9" x14ac:dyDescent="0.25">
      <c r="B4" s="3">
        <v>0.4</v>
      </c>
      <c r="C4" s="3">
        <f t="shared" ref="C4:C9" si="0">(B4-$H$6)^2</f>
        <v>9.999999999999995E-3</v>
      </c>
      <c r="D4" s="3">
        <v>0.2</v>
      </c>
      <c r="E4" s="3">
        <f t="shared" ref="E4:E10" si="1">(D4-$H$7)^2</f>
        <v>2.0408163265306215E-4</v>
      </c>
      <c r="G4" s="5" t="s">
        <v>27</v>
      </c>
      <c r="H4" s="6">
        <f>COUNT(B4:B9)</f>
        <v>6</v>
      </c>
      <c r="I4" s="4" t="str">
        <f ca="1">_xlfn.FORMULATEXT(H4)</f>
        <v>=COUNT(B4:B9)</v>
      </c>
    </row>
    <row r="5" spans="1:9" x14ac:dyDescent="0.25">
      <c r="B5" s="3">
        <v>0.2</v>
      </c>
      <c r="C5" s="3">
        <f t="shared" si="0"/>
        <v>1.0000000000000007E-2</v>
      </c>
      <c r="D5" s="3">
        <v>0.2</v>
      </c>
      <c r="E5" s="3">
        <f t="shared" si="1"/>
        <v>2.0408163265306215E-4</v>
      </c>
      <c r="G5" s="5" t="s">
        <v>28</v>
      </c>
      <c r="H5" s="6">
        <f>COUNT(D4:D10)</f>
        <v>7</v>
      </c>
      <c r="I5" s="4" t="str">
        <f ca="1">_xlfn.FORMULATEXT(H5)</f>
        <v>=COUNT(D4:D10)</v>
      </c>
    </row>
    <row r="6" spans="1:9" x14ac:dyDescent="0.25">
      <c r="B6" s="3">
        <v>0.2</v>
      </c>
      <c r="C6" s="3">
        <f t="shared" si="0"/>
        <v>1.0000000000000007E-2</v>
      </c>
      <c r="D6" s="3">
        <v>0.1</v>
      </c>
      <c r="E6" s="3">
        <f t="shared" si="1"/>
        <v>1.3061224489795928E-2</v>
      </c>
      <c r="G6" s="5" t="s">
        <v>16</v>
      </c>
      <c r="H6" s="6">
        <f>B12/H4</f>
        <v>0.30000000000000004</v>
      </c>
      <c r="I6" s="4" t="str">
        <f ca="1">_xlfn.FORMULATEXT(H6)</f>
        <v>=B12/H4</v>
      </c>
    </row>
    <row r="7" spans="1:9" x14ac:dyDescent="0.25">
      <c r="B7" s="3">
        <v>0.4</v>
      </c>
      <c r="C7" s="3">
        <f t="shared" si="0"/>
        <v>9.999999999999995E-3</v>
      </c>
      <c r="D7" s="3">
        <v>0.4</v>
      </c>
      <c r="E7" s="3">
        <f t="shared" si="1"/>
        <v>3.4489795918367337E-2</v>
      </c>
      <c r="G7" s="5" t="s">
        <v>19</v>
      </c>
      <c r="H7" s="6">
        <f>D12/H5</f>
        <v>0.21428571428571433</v>
      </c>
      <c r="I7" s="4" t="str">
        <f ca="1">_xlfn.FORMULATEXT(H7)</f>
        <v>=D12/H5</v>
      </c>
    </row>
    <row r="8" spans="1:9" x14ac:dyDescent="0.25">
      <c r="B8" s="3">
        <v>0.3</v>
      </c>
      <c r="C8" s="3">
        <f t="shared" si="0"/>
        <v>3.0814879110195774E-33</v>
      </c>
      <c r="D8" s="3">
        <v>0.2</v>
      </c>
      <c r="E8" s="3">
        <f t="shared" si="1"/>
        <v>2.0408163265306215E-4</v>
      </c>
      <c r="G8" s="5" t="s">
        <v>29</v>
      </c>
      <c r="H8" s="6">
        <f>(H4*H6+H5*H7)/(H4+H5)</f>
        <v>0.25384615384615389</v>
      </c>
      <c r="I8" s="4" t="str">
        <f ca="1">_xlfn.FORMULATEXT(H8)</f>
        <v>=(H4*H6+H5*H7)/(H4+H5)</v>
      </c>
    </row>
    <row r="9" spans="1:9" x14ac:dyDescent="0.25">
      <c r="B9" s="3">
        <v>0.3</v>
      </c>
      <c r="C9" s="3">
        <f t="shared" si="0"/>
        <v>3.0814879110195774E-33</v>
      </c>
      <c r="D9" s="3">
        <v>0.3</v>
      </c>
      <c r="E9" s="3">
        <f t="shared" si="1"/>
        <v>7.346938775510195E-3</v>
      </c>
    </row>
    <row r="10" spans="1:9" x14ac:dyDescent="0.25">
      <c r="B10" s="3"/>
      <c r="C10" s="6"/>
      <c r="D10" s="3">
        <v>0.1</v>
      </c>
      <c r="E10" s="3">
        <f t="shared" si="1"/>
        <v>1.3061224489795928E-2</v>
      </c>
      <c r="G10" s="5" t="s">
        <v>30</v>
      </c>
      <c r="H10" s="6">
        <f>SQRT(C12/(H4-1))</f>
        <v>8.9442719099991602E-2</v>
      </c>
      <c r="I10" s="4" t="str">
        <f ca="1">_xlfn.FORMULATEXT(H10)</f>
        <v>=SQRT(C12/(H4-1))</v>
      </c>
    </row>
    <row r="11" spans="1:9" x14ac:dyDescent="0.25">
      <c r="G11" s="5" t="s">
        <v>31</v>
      </c>
      <c r="H11" s="6">
        <f>SQRT(E12/(H5-1))</f>
        <v>0.10690449676496976</v>
      </c>
      <c r="I11" s="4" t="str">
        <f ca="1">_xlfn.FORMULATEXT(H11)</f>
        <v>=SQRT(E12/(H5-1))</v>
      </c>
    </row>
    <row r="12" spans="1:9" x14ac:dyDescent="0.25">
      <c r="A12" s="9" t="s">
        <v>26</v>
      </c>
      <c r="B12" s="3">
        <f>SUM(B4:B9)</f>
        <v>1.8000000000000003</v>
      </c>
      <c r="C12" s="3">
        <f>SUM(C4:C9)</f>
        <v>4.0000000000000008E-2</v>
      </c>
      <c r="D12" s="3">
        <f>SUM(D4:D10)</f>
        <v>1.5000000000000002</v>
      </c>
      <c r="E12" s="3">
        <f>SUM(E4:E10)</f>
        <v>6.8571428571428575E-2</v>
      </c>
    </row>
    <row r="13" spans="1:9" x14ac:dyDescent="0.25">
      <c r="B13" s="4" t="str">
        <f ca="1">_xlfn.FORMULATEXT(B12)</f>
        <v>=SUM(B4:B9)</v>
      </c>
      <c r="C13" s="4" t="str">
        <f t="shared" ref="C13:E13" ca="1" si="2">_xlfn.FORMULATEXT(C12)</f>
        <v>=SUM(C4:C9)</v>
      </c>
      <c r="D13" s="4" t="str">
        <f t="shared" ca="1" si="2"/>
        <v>=SUM(D4:D10)</v>
      </c>
      <c r="E13" s="4" t="str">
        <f t="shared" ca="1" si="2"/>
        <v>=SUM(E4:E10)</v>
      </c>
      <c r="G13" s="5" t="s">
        <v>32</v>
      </c>
      <c r="H13" s="6">
        <f>(H4*H10^2+H5*H11^2)/(H4+H5-2)</f>
        <v>1.1636363636363637E-2</v>
      </c>
      <c r="I13" s="4" t="str">
        <f ca="1">_xlfn.FORMULATEXT(H13)</f>
        <v>=(H4*H10^2+H5*H11^2)/(H4+H5-2)</v>
      </c>
    </row>
    <row r="15" spans="1:9" x14ac:dyDescent="0.25">
      <c r="H15" s="6">
        <f>_xlfn.STDEV.S(B4:B9)</f>
        <v>8.9442719099991505E-2</v>
      </c>
      <c r="I15" s="4" t="str">
        <f ca="1">_xlfn.FORMULATEXT(H15)</f>
        <v>=STDEV.S(B4:B9)</v>
      </c>
    </row>
    <row r="16" spans="1:9" x14ac:dyDescent="0.25">
      <c r="H16" s="6">
        <f>_xlfn.STDEV.S(D4:D10)</f>
        <v>0.10690449676496966</v>
      </c>
      <c r="I16" s="4" t="str">
        <f ca="1">_xlfn.FORMULATEXT(H16)</f>
        <v>=STDEV.S(D4:D10)</v>
      </c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4" orientation="landscape" horizontalDpi="0" verticalDpi="0" r:id="rId1"/>
  <headerFooter alignWithMargins="0"/>
  <ignoredErrors>
    <ignoredError sqref="D12" formula="1"/>
  </ignoredErrors>
  <drawing r:id="rId2"/>
  <legacyDrawing r:id="rId3"/>
  <oleObjects>
    <mc:AlternateContent xmlns:mc="http://schemas.openxmlformats.org/markup-compatibility/2006">
      <mc:Choice Requires="x14">
        <oleObject progId="Equation.3" shapeId="1523713" r:id="rId4">
          <objectPr defaultSize="0" autoPict="0" r:id="rId5">
            <anchor moveWithCells="1">
              <from>
                <xdr:col>2</xdr:col>
                <xdr:colOff>0</xdr:colOff>
                <xdr:row>13</xdr:row>
                <xdr:rowOff>152400</xdr:rowOff>
              </from>
              <to>
                <xdr:col>3</xdr:col>
                <xdr:colOff>847725</xdr:colOff>
                <xdr:row>18</xdr:row>
                <xdr:rowOff>0</xdr:rowOff>
              </to>
            </anchor>
          </objectPr>
        </oleObject>
      </mc:Choice>
      <mc:Fallback>
        <oleObject progId="Equation.3" shapeId="152371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workbookViewId="0">
      <selection activeCell="A2" sqref="A2"/>
    </sheetView>
  </sheetViews>
  <sheetFormatPr defaultColWidth="9.140625" defaultRowHeight="15" x14ac:dyDescent="0.25"/>
  <cols>
    <col min="1" max="1" width="6.140625" style="1" customWidth="1"/>
    <col min="2" max="2" width="13.85546875" style="1" customWidth="1"/>
    <col min="3" max="3" width="14.28515625" style="1" customWidth="1"/>
    <col min="4" max="4" width="5" style="1" customWidth="1"/>
    <col min="5" max="5" width="17" style="1" customWidth="1"/>
    <col min="6" max="6" width="52" style="1" customWidth="1"/>
    <col min="7" max="7" width="9.140625" style="1"/>
    <col min="8" max="8" width="76.7109375" style="1" customWidth="1"/>
    <col min="9" max="16384" width="9.140625" style="1"/>
  </cols>
  <sheetData>
    <row r="1" spans="1:8" x14ac:dyDescent="0.25">
      <c r="A1" s="1" t="s">
        <v>111</v>
      </c>
    </row>
    <row r="3" spans="1:8" x14ac:dyDescent="0.25">
      <c r="B3" s="1" t="s">
        <v>7</v>
      </c>
      <c r="E3" s="10" t="s">
        <v>35</v>
      </c>
    </row>
    <row r="4" spans="1:8" x14ac:dyDescent="0.25">
      <c r="B4" s="5" t="s">
        <v>27</v>
      </c>
      <c r="C4" s="6">
        <v>100</v>
      </c>
    </row>
    <row r="5" spans="1:8" x14ac:dyDescent="0.25">
      <c r="B5" s="5" t="s">
        <v>33</v>
      </c>
      <c r="C5" s="6">
        <v>12.132</v>
      </c>
      <c r="E5" s="1" t="s">
        <v>36</v>
      </c>
    </row>
    <row r="6" spans="1:8" x14ac:dyDescent="0.25">
      <c r="B6" s="5" t="s">
        <v>34</v>
      </c>
      <c r="C6" s="6">
        <v>0.11</v>
      </c>
    </row>
    <row r="7" spans="1:8" x14ac:dyDescent="0.25">
      <c r="F7" s="5" t="s">
        <v>37</v>
      </c>
      <c r="G7" s="6">
        <f>C5</f>
        <v>12.132</v>
      </c>
      <c r="H7" s="4" t="str">
        <f ca="1">_xlfn.FORMULATEXT(G7)</f>
        <v>=C5</v>
      </c>
    </row>
    <row r="8" spans="1:8" x14ac:dyDescent="0.25">
      <c r="B8" s="10" t="s">
        <v>8</v>
      </c>
      <c r="F8" s="5" t="s">
        <v>38</v>
      </c>
      <c r="G8" s="6">
        <f>G7</f>
        <v>12.132</v>
      </c>
      <c r="H8" s="4" t="str">
        <f ca="1">_xlfn.FORMULATEXT(G8)</f>
        <v>=G7</v>
      </c>
    </row>
    <row r="9" spans="1:8" x14ac:dyDescent="0.25">
      <c r="B9" s="5" t="s">
        <v>28</v>
      </c>
      <c r="C9" s="6">
        <v>50</v>
      </c>
      <c r="F9" s="9"/>
    </row>
    <row r="10" spans="1:8" x14ac:dyDescent="0.25">
      <c r="F10" s="5" t="s">
        <v>39</v>
      </c>
      <c r="G10" s="6">
        <f>C6^2</f>
        <v>1.21E-2</v>
      </c>
      <c r="H10" s="4" t="str">
        <f ca="1">_xlfn.FORMULATEXT(G10)</f>
        <v>=C6^2</v>
      </c>
    </row>
    <row r="11" spans="1:8" x14ac:dyDescent="0.25">
      <c r="F11" s="5" t="s">
        <v>40</v>
      </c>
      <c r="G11" s="6">
        <f>G10</f>
        <v>1.21E-2</v>
      </c>
      <c r="H11" s="4" t="str">
        <f ca="1">_xlfn.FORMULATEXT(G11)</f>
        <v>=G10</v>
      </c>
    </row>
    <row r="12" spans="1:8" x14ac:dyDescent="0.25">
      <c r="F12" s="5" t="s">
        <v>42</v>
      </c>
      <c r="G12" s="6">
        <f>SQRT(G11)</f>
        <v>0.11</v>
      </c>
      <c r="H12" s="4" t="str">
        <f ca="1">_xlfn.FORMULATEXT(G12)</f>
        <v>=SQRT(G11)</v>
      </c>
    </row>
    <row r="13" spans="1:8" x14ac:dyDescent="0.25">
      <c r="F13" s="5" t="s">
        <v>41</v>
      </c>
      <c r="G13" s="6">
        <f>G12/SQRT(C9)</f>
        <v>1.5556349186104044E-2</v>
      </c>
      <c r="H13" s="4" t="str">
        <f ca="1">_xlfn.FORMULATEXT(G13)</f>
        <v>=G12/SQRT(C9)</v>
      </c>
    </row>
    <row r="15" spans="1:8" x14ac:dyDescent="0.25">
      <c r="F15" s="9" t="s">
        <v>43</v>
      </c>
      <c r="G15" s="1">
        <f>_xlfn.NORM.DIST(12.14,G8,G13,TRUE)-_xlfn.NORM.DIST(12.12,G8,G13,TRUE)</f>
        <v>0.4762265727837639</v>
      </c>
      <c r="H15" s="4" t="str">
        <f ca="1">_xlfn.FORMULATEXT(G15)</f>
        <v>=NORM.DIST(12.14,G8,G13,TRUE)-NORM.DIST(12.12,G8,G13,TRUE)</v>
      </c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67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38.85546875" style="1" customWidth="1"/>
    <col min="3" max="3" width="9.140625" style="1"/>
    <col min="4" max="4" width="31.85546875" style="1" customWidth="1"/>
    <col min="5" max="16384" width="9.140625" style="1"/>
  </cols>
  <sheetData>
    <row r="1" spans="1:4" x14ac:dyDescent="0.25">
      <c r="A1" s="1" t="s">
        <v>112</v>
      </c>
    </row>
    <row r="3" spans="1:4" x14ac:dyDescent="0.25">
      <c r="B3" s="5" t="s">
        <v>10</v>
      </c>
      <c r="C3" s="6">
        <v>20</v>
      </c>
    </row>
    <row r="4" spans="1:4" x14ac:dyDescent="0.25">
      <c r="B4" s="5" t="s">
        <v>44</v>
      </c>
      <c r="C4" s="6">
        <f>12/20</f>
        <v>0.6</v>
      </c>
      <c r="D4" s="4" t="str">
        <f ca="1">_xlfn.FORMULATEXT(C4)</f>
        <v>=12/20</v>
      </c>
    </row>
    <row r="5" spans="1:4" x14ac:dyDescent="0.25">
      <c r="B5" s="5" t="s">
        <v>45</v>
      </c>
      <c r="C5" s="6">
        <f>C4</f>
        <v>0.6</v>
      </c>
      <c r="D5" s="4" t="str">
        <f ca="1">_xlfn.FORMULATEXT(C5)</f>
        <v>=C4</v>
      </c>
    </row>
    <row r="7" spans="1:4" x14ac:dyDescent="0.25">
      <c r="B7" s="5" t="s">
        <v>46</v>
      </c>
      <c r="C7" s="6">
        <f>SQRT(C5*(1-C5)/C3)</f>
        <v>0.10954451150103323</v>
      </c>
      <c r="D7" s="4" t="str">
        <f ca="1">_xlfn.FORMULATEXT(C7)</f>
        <v>=SQRT(C5*(1-C5)/C3)</v>
      </c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0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29.140625" style="1" customWidth="1"/>
    <col min="3" max="3" width="12.85546875" style="1" customWidth="1"/>
    <col min="4" max="4" width="24" style="1" customWidth="1"/>
    <col min="5" max="16384" width="9.140625" style="1"/>
  </cols>
  <sheetData>
    <row r="1" spans="1:4" x14ac:dyDescent="0.25">
      <c r="A1" s="1" t="s">
        <v>113</v>
      </c>
    </row>
    <row r="3" spans="1:4" x14ac:dyDescent="0.25">
      <c r="B3" s="1" t="s">
        <v>47</v>
      </c>
    </row>
    <row r="4" spans="1:4" x14ac:dyDescent="0.25">
      <c r="B4" s="5" t="s">
        <v>48</v>
      </c>
      <c r="C4" s="6">
        <v>500</v>
      </c>
    </row>
    <row r="5" spans="1:4" x14ac:dyDescent="0.25">
      <c r="B5" s="5" t="s">
        <v>49</v>
      </c>
      <c r="C5" s="6">
        <v>500</v>
      </c>
    </row>
    <row r="6" spans="1:4" x14ac:dyDescent="0.25">
      <c r="B6" s="5" t="s">
        <v>50</v>
      </c>
      <c r="C6" s="6">
        <f>C5/C4</f>
        <v>1</v>
      </c>
      <c r="D6" s="4" t="str">
        <f ca="1">_xlfn.FORMULATEXT(C6)</f>
        <v>=C5/C4</v>
      </c>
    </row>
    <row r="8" spans="1:4" x14ac:dyDescent="0.25">
      <c r="B8" s="1" t="s">
        <v>51</v>
      </c>
    </row>
    <row r="9" spans="1:4" x14ac:dyDescent="0.25">
      <c r="B9" s="5" t="s">
        <v>48</v>
      </c>
      <c r="C9" s="6">
        <v>500</v>
      </c>
    </row>
    <row r="10" spans="1:4" x14ac:dyDescent="0.25">
      <c r="B10" s="5" t="s">
        <v>49</v>
      </c>
      <c r="C10" s="6">
        <v>25</v>
      </c>
    </row>
    <row r="11" spans="1:4" x14ac:dyDescent="0.25">
      <c r="B11" s="5" t="s">
        <v>50</v>
      </c>
      <c r="C11" s="6">
        <f>C10/C9</f>
        <v>0.05</v>
      </c>
      <c r="D11" s="4" t="str">
        <f ca="1">_xlfn.FORMULATEXT(C11)</f>
        <v>=C10/C9</v>
      </c>
    </row>
    <row r="13" spans="1:4" x14ac:dyDescent="0.25">
      <c r="B13" s="9" t="s">
        <v>52</v>
      </c>
    </row>
    <row r="15" spans="1:4" x14ac:dyDescent="0.25">
      <c r="B15" s="10" t="s">
        <v>53</v>
      </c>
    </row>
    <row r="17" spans="2:4" x14ac:dyDescent="0.25">
      <c r="B17" s="1" t="s">
        <v>54</v>
      </c>
    </row>
    <row r="19" spans="2:4" x14ac:dyDescent="0.25">
      <c r="B19" s="1" t="s">
        <v>55</v>
      </c>
    </row>
    <row r="20" spans="2:4" x14ac:dyDescent="0.25">
      <c r="B20" s="5" t="s">
        <v>56</v>
      </c>
      <c r="C20" s="6">
        <f>500/C11</f>
        <v>10000</v>
      </c>
      <c r="D20" s="4" t="str">
        <f ca="1">_xlfn.FORMULATEXT(C20)</f>
        <v>=500/C11</v>
      </c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6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21.42578125" style="1" customWidth="1"/>
    <col min="3" max="3" width="14.5703125" style="1" customWidth="1"/>
    <col min="4" max="4" width="29.85546875" style="1" customWidth="1"/>
    <col min="5" max="16384" width="9.140625" style="1"/>
  </cols>
  <sheetData>
    <row r="1" spans="1:4" x14ac:dyDescent="0.25">
      <c r="A1" s="1" t="s">
        <v>114</v>
      </c>
    </row>
    <row r="3" spans="1:4" x14ac:dyDescent="0.25">
      <c r="B3" s="5" t="s">
        <v>57</v>
      </c>
      <c r="C3" s="6">
        <v>0.05</v>
      </c>
    </row>
    <row r="4" spans="1:4" x14ac:dyDescent="0.25">
      <c r="B4" s="5" t="s">
        <v>11</v>
      </c>
      <c r="C4" s="6">
        <v>100</v>
      </c>
    </row>
    <row r="5" spans="1:4" x14ac:dyDescent="0.25">
      <c r="B5" s="5" t="s">
        <v>58</v>
      </c>
      <c r="C5" s="6">
        <v>1.1299999999999999</v>
      </c>
    </row>
    <row r="6" spans="1:4" x14ac:dyDescent="0.25">
      <c r="B6" s="5" t="s">
        <v>60</v>
      </c>
      <c r="C6" s="6">
        <f>C3/SQRT(C4)</f>
        <v>5.0000000000000001E-3</v>
      </c>
      <c r="D6" s="4" t="str">
        <f ca="1">_xlfn.FORMULATEXT(C6)</f>
        <v>=C3/SQRT(C4)</v>
      </c>
    </row>
    <row r="7" spans="1:4" x14ac:dyDescent="0.25">
      <c r="B7" s="5" t="s">
        <v>62</v>
      </c>
      <c r="C7" s="6">
        <v>0.9</v>
      </c>
      <c r="D7" s="4"/>
    </row>
    <row r="8" spans="1:4" x14ac:dyDescent="0.25">
      <c r="B8" s="5" t="s">
        <v>61</v>
      </c>
      <c r="C8" s="6">
        <f>(1-C7)/2</f>
        <v>4.9999999999999989E-2</v>
      </c>
      <c r="D8" s="4" t="str">
        <f ca="1">_xlfn.FORMULATEXT(C8)</f>
        <v>=(1-C7)/2</v>
      </c>
    </row>
    <row r="9" spans="1:4" x14ac:dyDescent="0.25">
      <c r="B9" s="10" t="s">
        <v>67</v>
      </c>
    </row>
    <row r="10" spans="1:4" x14ac:dyDescent="0.25">
      <c r="B10" s="10" t="s">
        <v>59</v>
      </c>
    </row>
    <row r="12" spans="1:4" x14ac:dyDescent="0.25">
      <c r="B12" s="5" t="s">
        <v>65</v>
      </c>
      <c r="C12" s="6">
        <f>_xlfn.NORM.S.INV(C8)</f>
        <v>-1.6448536269514726</v>
      </c>
      <c r="D12" s="4" t="str">
        <f ca="1">_xlfn.FORMULATEXT(C12)</f>
        <v>=NORM.S.INV(C8)</v>
      </c>
    </row>
    <row r="13" spans="1:4" x14ac:dyDescent="0.25">
      <c r="B13" s="5" t="s">
        <v>66</v>
      </c>
      <c r="C13" s="6">
        <f>_xlfn.NORM.S.INV(1-C8)</f>
        <v>1.6448536269514715</v>
      </c>
      <c r="D13" s="4" t="str">
        <f ca="1">_xlfn.FORMULATEXT(C13)</f>
        <v>=NORM.S.INV(1-C8)</v>
      </c>
    </row>
    <row r="15" spans="1:4" x14ac:dyDescent="0.25">
      <c r="B15" s="5" t="s">
        <v>63</v>
      </c>
      <c r="C15" s="6">
        <f>C5+C6*C12</f>
        <v>1.1217757318652426</v>
      </c>
      <c r="D15" s="4" t="str">
        <f ca="1">_xlfn.FORMULATEXT(C15)</f>
        <v>=C5+C6*C12</v>
      </c>
    </row>
    <row r="16" spans="1:4" x14ac:dyDescent="0.25">
      <c r="B16" s="5" t="s">
        <v>64</v>
      </c>
      <c r="C16" s="6">
        <f>C5+C13*C6</f>
        <v>1.1382242681347572</v>
      </c>
      <c r="D16" s="4" t="str">
        <f ca="1">_xlfn.FORMULATEXT(C16)</f>
        <v>=C5+C13*C6</v>
      </c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29.140625" style="1" customWidth="1"/>
    <col min="3" max="3" width="13.5703125" style="1" customWidth="1"/>
    <col min="4" max="4" width="25.7109375" style="1" customWidth="1"/>
    <col min="5" max="5" width="7.85546875" style="1" customWidth="1"/>
    <col min="6" max="6" width="9.140625" style="1"/>
    <col min="7" max="7" width="22.42578125" style="1" customWidth="1"/>
    <col min="8" max="8" width="13.5703125" style="1" customWidth="1"/>
    <col min="9" max="9" width="27.85546875" style="1" customWidth="1"/>
    <col min="10" max="16384" width="9.140625" style="1"/>
  </cols>
  <sheetData>
    <row r="1" spans="1:9" x14ac:dyDescent="0.25">
      <c r="A1" s="1" t="s">
        <v>115</v>
      </c>
    </row>
    <row r="3" spans="1:9" x14ac:dyDescent="0.25">
      <c r="B3" s="5" t="s">
        <v>11</v>
      </c>
      <c r="C3" s="6">
        <v>100</v>
      </c>
    </row>
    <row r="4" spans="1:9" x14ac:dyDescent="0.25">
      <c r="B4" s="5" t="s">
        <v>68</v>
      </c>
      <c r="C4" s="6">
        <v>10</v>
      </c>
    </row>
    <row r="5" spans="1:9" x14ac:dyDescent="0.25">
      <c r="B5" s="5" t="s">
        <v>69</v>
      </c>
      <c r="C5" s="6">
        <v>3</v>
      </c>
    </row>
    <row r="7" spans="1:9" x14ac:dyDescent="0.25">
      <c r="B7" s="1" t="s">
        <v>70</v>
      </c>
      <c r="F7" s="1" t="s">
        <v>73</v>
      </c>
    </row>
    <row r="9" spans="1:9" x14ac:dyDescent="0.25">
      <c r="B9" s="10" t="s">
        <v>67</v>
      </c>
      <c r="D9" s="4"/>
      <c r="G9" s="5" t="s">
        <v>62</v>
      </c>
      <c r="H9" s="6">
        <v>0.95</v>
      </c>
    </row>
    <row r="10" spans="1:9" x14ac:dyDescent="0.25">
      <c r="B10" s="10" t="s">
        <v>59</v>
      </c>
      <c r="G10" s="5" t="s">
        <v>61</v>
      </c>
      <c r="H10" s="6">
        <f>(1-H9)/2</f>
        <v>2.5000000000000022E-2</v>
      </c>
      <c r="I10" s="4" t="str">
        <f ca="1">_xlfn.FORMULATEXT(H10)</f>
        <v>=(1-H9)/2</v>
      </c>
    </row>
    <row r="11" spans="1:9" x14ac:dyDescent="0.25">
      <c r="G11" s="5" t="s">
        <v>74</v>
      </c>
      <c r="H11" s="11">
        <f>_xlfn.NORM.S.INV(H10)</f>
        <v>-1.9599639845400536</v>
      </c>
      <c r="I11" s="4" t="str">
        <f ca="1">_xlfn.FORMULATEXT(H11)</f>
        <v>=NORM.S.INV(H10)</v>
      </c>
    </row>
    <row r="12" spans="1:9" x14ac:dyDescent="0.25">
      <c r="B12" s="5" t="s">
        <v>60</v>
      </c>
      <c r="C12" s="6">
        <f>C5/SQRT(C3-1)</f>
        <v>0.30151134457776363</v>
      </c>
      <c r="D12" s="4" t="str">
        <f ca="1">_xlfn.FORMULATEXT(C12)</f>
        <v>=C5/SQRT(C3-1)</v>
      </c>
      <c r="G12" s="5" t="s">
        <v>75</v>
      </c>
      <c r="H12" s="6">
        <f>_xlfn.NORM.S.INV(1-H10)</f>
        <v>1.9599639845400536</v>
      </c>
      <c r="I12" s="4" t="str">
        <f ca="1">_xlfn.FORMULATEXT(H12)</f>
        <v>=NORM.S.INV(1-H10)</v>
      </c>
    </row>
    <row r="13" spans="1:9" x14ac:dyDescent="0.25">
      <c r="B13" s="5" t="s">
        <v>62</v>
      </c>
      <c r="C13" s="6">
        <v>0.9</v>
      </c>
      <c r="G13" s="9"/>
    </row>
    <row r="14" spans="1:9" x14ac:dyDescent="0.25">
      <c r="B14" s="5" t="s">
        <v>61</v>
      </c>
      <c r="C14" s="6">
        <f>(1-C13)/2</f>
        <v>4.9999999999999989E-2</v>
      </c>
      <c r="D14" s="4" t="str">
        <f ca="1">_xlfn.FORMULATEXT(C14)</f>
        <v>=(1-C13)/2</v>
      </c>
      <c r="G14" s="5" t="s">
        <v>76</v>
      </c>
      <c r="H14" s="6">
        <v>0.5</v>
      </c>
    </row>
    <row r="15" spans="1:9" x14ac:dyDescent="0.25">
      <c r="B15" s="5" t="s">
        <v>65</v>
      </c>
      <c r="C15" s="6">
        <f>_xlfn.NORM.S.INV(C14)</f>
        <v>-1.6448536269514726</v>
      </c>
      <c r="D15" s="4" t="str">
        <f ca="1">_xlfn.FORMULATEXT(C15)</f>
        <v>=NORM.S.INV(C14)</v>
      </c>
    </row>
    <row r="16" spans="1:9" x14ac:dyDescent="0.25">
      <c r="B16" s="5" t="s">
        <v>66</v>
      </c>
      <c r="C16" s="6">
        <f>_xlfn.NORM.S.INV(1-C14)</f>
        <v>1.6448536269514715</v>
      </c>
      <c r="D16" s="4" t="str">
        <f ca="1">_xlfn.FORMULATEXT(C16)</f>
        <v>=NORM.S.INV(1-C14)</v>
      </c>
      <c r="G16" s="9" t="s">
        <v>77</v>
      </c>
    </row>
    <row r="17" spans="2:9" x14ac:dyDescent="0.25">
      <c r="B17" s="5" t="s">
        <v>71</v>
      </c>
      <c r="C17" s="6">
        <f>C4+C15*C12</f>
        <v>9.5040579713042508</v>
      </c>
      <c r="D17" s="4" t="str">
        <f ca="1">_xlfn.FORMULATEXT(C17)</f>
        <v>=C4+C15*C12</v>
      </c>
    </row>
    <row r="18" spans="2:9" x14ac:dyDescent="0.25">
      <c r="B18" s="5" t="s">
        <v>72</v>
      </c>
      <c r="C18" s="6">
        <f>C4+C16*C12</f>
        <v>10.495942028695749</v>
      </c>
      <c r="D18" s="4" t="str">
        <f ca="1">_xlfn.FORMULATEXT(C18)</f>
        <v>=C4+C16*C12</v>
      </c>
    </row>
    <row r="19" spans="2:9" x14ac:dyDescent="0.25">
      <c r="D19" s="4"/>
    </row>
    <row r="23" spans="2:9" x14ac:dyDescent="0.25">
      <c r="D23" s="4"/>
      <c r="G23" s="9" t="s">
        <v>78</v>
      </c>
      <c r="H23" s="1">
        <f>(2*H12*C5/H14)^2</f>
        <v>553.17007017995388</v>
      </c>
      <c r="I23" s="4" t="s">
        <v>89</v>
      </c>
    </row>
    <row r="24" spans="2:9" x14ac:dyDescent="0.25">
      <c r="D24" s="4"/>
    </row>
    <row r="26" spans="2:9" x14ac:dyDescent="0.25">
      <c r="D26" s="4"/>
    </row>
    <row r="27" spans="2:9" x14ac:dyDescent="0.25">
      <c r="D27" s="4"/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520641" r:id="rId4">
          <objectPr defaultSize="0" autoPict="0" r:id="rId5">
            <anchor moveWithCells="1">
              <from>
                <xdr:col>8</xdr:col>
                <xdr:colOff>457200</xdr:colOff>
                <xdr:row>17</xdr:row>
                <xdr:rowOff>19050</xdr:rowOff>
              </from>
              <to>
                <xdr:col>9</xdr:col>
                <xdr:colOff>314325</xdr:colOff>
                <xdr:row>19</xdr:row>
                <xdr:rowOff>180975</xdr:rowOff>
              </to>
            </anchor>
          </objectPr>
        </oleObject>
      </mc:Choice>
      <mc:Fallback>
        <oleObject progId="Equation.3" shapeId="1520641" r:id="rId4"/>
      </mc:Fallback>
    </mc:AlternateContent>
    <mc:AlternateContent xmlns:mc="http://schemas.openxmlformats.org/markup-compatibility/2006">
      <mc:Choice Requires="x14">
        <oleObject progId="Equation.3" shapeId="1520642" r:id="rId6">
          <objectPr defaultSize="0" autoPict="0" r:id="rId7">
            <anchor moveWithCells="1">
              <from>
                <xdr:col>6</xdr:col>
                <xdr:colOff>504825</xdr:colOff>
                <xdr:row>17</xdr:row>
                <xdr:rowOff>19050</xdr:rowOff>
              </from>
              <to>
                <xdr:col>7</xdr:col>
                <xdr:colOff>390525</xdr:colOff>
                <xdr:row>20</xdr:row>
                <xdr:rowOff>38100</xdr:rowOff>
              </to>
            </anchor>
          </objectPr>
        </oleObject>
      </mc:Choice>
      <mc:Fallback>
        <oleObject progId="Equation.3" shapeId="1520642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8"/>
  <sheetViews>
    <sheetView workbookViewId="0">
      <selection activeCell="A2" sqref="A2"/>
    </sheetView>
  </sheetViews>
  <sheetFormatPr defaultColWidth="9.140625" defaultRowHeight="15" x14ac:dyDescent="0.25"/>
  <cols>
    <col min="1" max="3" width="9.140625" style="1"/>
    <col min="4" max="4" width="21.140625" style="1" customWidth="1"/>
    <col min="5" max="5" width="15" style="1" customWidth="1"/>
    <col min="6" max="6" width="31.140625" style="1" customWidth="1"/>
    <col min="7" max="16384" width="9.140625" style="1"/>
  </cols>
  <sheetData>
    <row r="1" spans="1:6" x14ac:dyDescent="0.25">
      <c r="A1" s="1" t="s">
        <v>116</v>
      </c>
    </row>
    <row r="3" spans="1:6" x14ac:dyDescent="0.25">
      <c r="B3" s="3" t="s">
        <v>13</v>
      </c>
      <c r="D3" s="1" t="s">
        <v>13</v>
      </c>
    </row>
    <row r="4" spans="1:6" x14ac:dyDescent="0.25">
      <c r="B4" s="3">
        <v>21.4</v>
      </c>
      <c r="D4" s="5" t="s">
        <v>0</v>
      </c>
      <c r="E4" s="6">
        <f>COUNT(B4:B16)</f>
        <v>13</v>
      </c>
      <c r="F4" s="4" t="str">
        <f ca="1">_xlfn.FORMULATEXT(E4)</f>
        <v>=COUNT(B4:B16)</v>
      </c>
    </row>
    <row r="5" spans="1:6" x14ac:dyDescent="0.25">
      <c r="B5" s="3">
        <v>23.1</v>
      </c>
      <c r="D5" s="5" t="s">
        <v>5</v>
      </c>
      <c r="E5" s="6">
        <f>AVERAGE(B4:B16)</f>
        <v>24.207692307692305</v>
      </c>
      <c r="F5" s="4" t="str">
        <f ca="1">_xlfn.FORMULATEXT(E5)</f>
        <v>=AVERAGE(B4:B16)</v>
      </c>
    </row>
    <row r="6" spans="1:6" x14ac:dyDescent="0.25">
      <c r="B6" s="3">
        <v>25.9</v>
      </c>
      <c r="D6" s="5" t="s">
        <v>6</v>
      </c>
      <c r="E6" s="6">
        <f>_xlfn.STDEV.S(B4:B16)</f>
        <v>1.7660981184811233</v>
      </c>
      <c r="F6" s="4" t="str">
        <f ca="1">_xlfn.FORMULATEXT(E6)</f>
        <v>=STDEV.S(B4:B16)</v>
      </c>
    </row>
    <row r="7" spans="1:6" x14ac:dyDescent="0.25">
      <c r="B7" s="3">
        <v>24.7</v>
      </c>
      <c r="D7" s="5" t="s">
        <v>62</v>
      </c>
      <c r="E7" s="6">
        <v>0.95</v>
      </c>
    </row>
    <row r="8" spans="1:6" x14ac:dyDescent="0.25">
      <c r="B8" s="3">
        <v>23.4</v>
      </c>
      <c r="D8" s="5" t="s">
        <v>61</v>
      </c>
      <c r="E8" s="6">
        <f>(1-E7)/2</f>
        <v>2.5000000000000022E-2</v>
      </c>
      <c r="F8" s="4" t="str">
        <f ca="1">_xlfn.FORMULATEXT(E8)</f>
        <v>=(1-E7)/2</v>
      </c>
    </row>
    <row r="9" spans="1:6" x14ac:dyDescent="0.25">
      <c r="B9" s="3">
        <v>24.5</v>
      </c>
      <c r="D9" s="5" t="s">
        <v>81</v>
      </c>
      <c r="E9" s="6">
        <f>E6/SQRT(E4)</f>
        <v>0.48982748643724355</v>
      </c>
      <c r="F9" s="4" t="str">
        <f ca="1">_xlfn.FORMULATEXT(E9)</f>
        <v>=E6/SQRT(E4)</v>
      </c>
    </row>
    <row r="10" spans="1:6" x14ac:dyDescent="0.25">
      <c r="B10" s="3">
        <v>25</v>
      </c>
    </row>
    <row r="11" spans="1:6" x14ac:dyDescent="0.25">
      <c r="B11" s="3">
        <v>22.5</v>
      </c>
      <c r="D11" s="5" t="s">
        <v>122</v>
      </c>
      <c r="E11" s="6">
        <f>E5/E9</f>
        <v>49.420853214601671</v>
      </c>
      <c r="F11" s="4" t="str">
        <f ca="1">_xlfn.FORMULATEXT(E11)</f>
        <v>=E5/E9</v>
      </c>
    </row>
    <row r="12" spans="1:6" x14ac:dyDescent="0.25">
      <c r="B12" s="3">
        <v>26.9</v>
      </c>
      <c r="D12" s="5" t="s">
        <v>123</v>
      </c>
      <c r="E12" s="6">
        <f>E4-1</f>
        <v>12</v>
      </c>
      <c r="F12" s="4" t="str">
        <f ca="1">_xlfn.FORMULATEXT(E12)</f>
        <v>=E4-1</v>
      </c>
    </row>
    <row r="13" spans="1:6" x14ac:dyDescent="0.25">
      <c r="B13" s="3">
        <v>26.4</v>
      </c>
    </row>
    <row r="14" spans="1:6" x14ac:dyDescent="0.25">
      <c r="B14" s="3">
        <v>25.8</v>
      </c>
      <c r="D14" s="5" t="s">
        <v>120</v>
      </c>
      <c r="E14" s="6">
        <f>_xlfn.T.INV(1-E8,E12)</f>
        <v>2.178812829667228</v>
      </c>
      <c r="F14" s="4" t="str">
        <f ca="1">_xlfn.FORMULATEXT(E14)</f>
        <v>=T.INV(1-E8,E12)</v>
      </c>
    </row>
    <row r="15" spans="1:6" x14ac:dyDescent="0.25">
      <c r="B15" s="3">
        <v>23.2</v>
      </c>
      <c r="D15" s="5" t="s">
        <v>121</v>
      </c>
      <c r="E15" s="6">
        <f>_xlfn.T.INV(E8,E12)</f>
        <v>-2.178812829667228</v>
      </c>
      <c r="F15" s="4" t="str">
        <f ca="1">_xlfn.FORMULATEXT(E15)</f>
        <v>=T.INV(E8,E12)</v>
      </c>
    </row>
    <row r="16" spans="1:6" x14ac:dyDescent="0.25">
      <c r="B16" s="3">
        <v>21.9</v>
      </c>
    </row>
    <row r="17" spans="4:6" x14ac:dyDescent="0.25">
      <c r="D17" s="5" t="s">
        <v>79</v>
      </c>
      <c r="E17" s="6">
        <f>E5+E14*E9</f>
        <v>25.274934719465421</v>
      </c>
      <c r="F17" s="4" t="str">
        <f ca="1">_xlfn.FORMULATEXT(E17)</f>
        <v>=E5+E14*E9</v>
      </c>
    </row>
    <row r="18" spans="4:6" x14ac:dyDescent="0.25">
      <c r="D18" s="5" t="s">
        <v>80</v>
      </c>
      <c r="E18" s="6">
        <f>E5+E15*E9</f>
        <v>23.14044989591919</v>
      </c>
      <c r="F18" s="4" t="str">
        <f ca="1">_xlfn.FORMULATEXT(E18)</f>
        <v>=E5+E15*E9</v>
      </c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X5.1</vt:lpstr>
      <vt:lpstr>X5.2</vt:lpstr>
      <vt:lpstr>X5.3</vt:lpstr>
      <vt:lpstr>X5.4</vt:lpstr>
      <vt:lpstr>X5.5</vt:lpstr>
      <vt:lpstr>X5.6</vt:lpstr>
      <vt:lpstr>X5.7</vt:lpstr>
      <vt:lpstr>X5.8</vt:lpstr>
      <vt:lpstr>X5.9</vt:lpstr>
      <vt:lpstr>X5.10</vt:lpstr>
      <vt:lpstr>TU5.1</vt:lpstr>
      <vt:lpstr>TU5.2</vt:lpstr>
      <vt:lpstr>TU5.3</vt:lpstr>
      <vt:lpstr>TU5.4</vt:lpstr>
      <vt:lpstr>TU5.5</vt:lpstr>
      <vt:lpstr>TU5.6</vt:lpstr>
      <vt:lpstr>TU5.7</vt:lpstr>
      <vt:lpstr>TU5.8</vt:lpstr>
      <vt:lpstr>TU5.9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cp:lastPrinted>2019-04-11T11:59:05Z</cp:lastPrinted>
  <dcterms:created xsi:type="dcterms:W3CDTF">2008-08-08T10:24:36Z</dcterms:created>
  <dcterms:modified xsi:type="dcterms:W3CDTF">2020-09-14T08:16:57Z</dcterms:modified>
</cp:coreProperties>
</file>